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louisnewman/scranplan/scranplan-web/documentation/finance/"/>
    </mc:Choice>
  </mc:AlternateContent>
  <xr:revisionPtr revIDLastSave="0" documentId="13_ncr:1_{7889EAEC-C7B5-2F4F-A953-9B9D5CBC3FCE}" xr6:coauthVersionLast="45" xr6:coauthVersionMax="45" xr10:uidLastSave="{00000000-0000-0000-0000-000000000000}"/>
  <bookViews>
    <workbookView xWindow="33600" yWindow="-7340" windowWidth="51200" windowHeight="28340" xr2:uid="{921BE3B6-FED4-413C-8C70-63A714D35AC2}"/>
  </bookViews>
  <sheets>
    <sheet name="Full &amp; Predicted" sheetId="30" r:id="rId1"/>
    <sheet name="Financial report 1" sheetId="31" r:id="rId2"/>
    <sheet name="Financal report 2" sheetId="36" r:id="rId3"/>
    <sheet name="Financal report 3" sheetId="41" r:id="rId4"/>
    <sheet name="Financal Summary" sheetId="51" r:id="rId5"/>
    <sheet name="Business Plan going forward" sheetId="52" r:id="rId6"/>
    <sheet name="Week 4 labour" sheetId="2" r:id="rId7"/>
    <sheet name="Week 5 Labour" sheetId="3" r:id="rId8"/>
    <sheet name="Week 6 Labour" sheetId="4" r:id="rId9"/>
    <sheet name="Week 7 Labour" sheetId="5" r:id="rId10"/>
    <sheet name="Week 8 labour" sheetId="6" r:id="rId11"/>
    <sheet name="Week 9 Labour" sheetId="7" r:id="rId12"/>
    <sheet name="Week 10 labour" sheetId="8" r:id="rId13"/>
    <sheet name="Week 16 labour" sheetId="9" r:id="rId14"/>
    <sheet name="Week 17 labour" sheetId="10" r:id="rId15"/>
    <sheet name="Week 18 labour" sheetId="11" r:id="rId16"/>
    <sheet name="Week 19 labour" sheetId="23" r:id="rId17"/>
    <sheet name="Week 20 labour" sheetId="24" r:id="rId18"/>
    <sheet name="Week 21 Labour" sheetId="34" r:id="rId19"/>
    <sheet name="Week 22 Labour" sheetId="35" r:id="rId20"/>
    <sheet name="Week 23 Labour" sheetId="37" r:id="rId21"/>
    <sheet name="Week 24 Labour" sheetId="38" r:id="rId22"/>
    <sheet name="Week 25 Labour" sheetId="39" r:id="rId23"/>
    <sheet name="Week 26 Labour" sheetId="42" r:id="rId24"/>
    <sheet name="Week 27 Labour" sheetId="43" r:id="rId25"/>
    <sheet name="Week 28  Labour" sheetId="44" r:id="rId26"/>
    <sheet name="Week 29 Labour" sheetId="45" r:id="rId27"/>
    <sheet name="Week 30 Labour" sheetId="46" r:id="rId28"/>
    <sheet name="Week 31 Labour" sheetId="48" r:id="rId29"/>
    <sheet name="Week 32 Labour" sheetId="49" r:id="rId30"/>
    <sheet name="Week 33 Labour" sheetId="50" r:id="rId31"/>
    <sheet name="Week 34 Labour" sheetId="53" r:id="rId32"/>
    <sheet name="Week 35 labour" sheetId="56" r:id="rId33"/>
    <sheet name="Week 36 Labour" sheetId="55" r:id="rId34"/>
    <sheet name="TEST PREDICT" sheetId="14" r:id="rId35"/>
    <sheet name="Future" sheetId="12" r:id="rId36"/>
    <sheet name="OLD" sheetId="1" r:id="rId37"/>
    <sheet name="Business Plan going forward (2)" sheetId="54" r:id="rId38"/>
  </sheets>
  <externalReferences>
    <externalReference r:id="rId39"/>
    <externalReference r:id="rId40"/>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30" i="30" l="1"/>
  <c r="F18" i="52" l="1"/>
  <c r="F19" i="52"/>
  <c r="F21" i="52"/>
  <c r="G27" i="52"/>
  <c r="G169" i="52"/>
  <c r="Q155" i="52"/>
  <c r="C189" i="52"/>
  <c r="G178" i="52"/>
  <c r="F178" i="52"/>
  <c r="G177" i="52"/>
  <c r="F177" i="52"/>
  <c r="G176" i="52"/>
  <c r="F176" i="52"/>
  <c r="G175" i="52"/>
  <c r="F175" i="52"/>
  <c r="G174" i="52"/>
  <c r="F174" i="52"/>
  <c r="G173" i="52"/>
  <c r="F173" i="52"/>
  <c r="G172" i="52"/>
  <c r="F172" i="52"/>
  <c r="G171" i="52"/>
  <c r="F171" i="52"/>
  <c r="G170" i="52"/>
  <c r="F170" i="52"/>
  <c r="F169" i="52"/>
  <c r="E169" i="52"/>
  <c r="Q164" i="52"/>
  <c r="Q163" i="52"/>
  <c r="Q162" i="52"/>
  <c r="F162" i="52"/>
  <c r="Q161" i="52"/>
  <c r="F161" i="52"/>
  <c r="Q160" i="52"/>
  <c r="F160" i="52"/>
  <c r="F163" i="52" s="1"/>
  <c r="Q159" i="52"/>
  <c r="Q158" i="52"/>
  <c r="Q157" i="52"/>
  <c r="Q156" i="52"/>
  <c r="AJ81" i="30"/>
  <c r="AI81" i="30"/>
  <c r="Q13" i="52"/>
  <c r="G28" i="52"/>
  <c r="G29" i="52"/>
  <c r="G30" i="52"/>
  <c r="G31" i="52"/>
  <c r="G32" i="52"/>
  <c r="G33" i="52"/>
  <c r="G34" i="52"/>
  <c r="G35" i="52"/>
  <c r="G36" i="52"/>
  <c r="F20" i="52"/>
  <c r="C73" i="54"/>
  <c r="O71" i="54"/>
  <c r="N71" i="54"/>
  <c r="M71" i="54"/>
  <c r="L71" i="54"/>
  <c r="K71" i="54"/>
  <c r="J71" i="54"/>
  <c r="I71" i="54"/>
  <c r="H71" i="54"/>
  <c r="G71" i="54"/>
  <c r="F71" i="54"/>
  <c r="E71" i="54"/>
  <c r="D71" i="54"/>
  <c r="C71" i="54"/>
  <c r="C70" i="54"/>
  <c r="O69" i="54"/>
  <c r="N69" i="54"/>
  <c r="M69" i="54"/>
  <c r="L69" i="54"/>
  <c r="K69" i="54"/>
  <c r="J69" i="54"/>
  <c r="I69" i="54"/>
  <c r="H69" i="54"/>
  <c r="G69" i="54"/>
  <c r="F69" i="54"/>
  <c r="E69" i="54"/>
  <c r="D69" i="54"/>
  <c r="C69" i="54"/>
  <c r="O67" i="54"/>
  <c r="N67" i="54"/>
  <c r="M67" i="54"/>
  <c r="L67" i="54"/>
  <c r="K67" i="54"/>
  <c r="J67" i="54"/>
  <c r="I67" i="54"/>
  <c r="H67" i="54"/>
  <c r="G67" i="54"/>
  <c r="F67" i="54"/>
  <c r="E67" i="54"/>
  <c r="D67" i="54"/>
  <c r="C67" i="54"/>
  <c r="O66" i="54"/>
  <c r="N66" i="54"/>
  <c r="M66" i="54"/>
  <c r="L66" i="54"/>
  <c r="K66" i="54"/>
  <c r="J66" i="54"/>
  <c r="I66" i="54"/>
  <c r="H66" i="54"/>
  <c r="G66" i="54"/>
  <c r="F66" i="54"/>
  <c r="E66" i="54"/>
  <c r="D66" i="54"/>
  <c r="C66" i="54"/>
  <c r="O65" i="54"/>
  <c r="N65" i="54"/>
  <c r="M65" i="54"/>
  <c r="L65" i="54"/>
  <c r="K65" i="54"/>
  <c r="J65" i="54"/>
  <c r="I65" i="54"/>
  <c r="H65" i="54"/>
  <c r="G65" i="54"/>
  <c r="F65" i="54"/>
  <c r="E65" i="54"/>
  <c r="D65" i="54"/>
  <c r="C65" i="54"/>
  <c r="O64" i="54"/>
  <c r="N64" i="54"/>
  <c r="M64" i="54"/>
  <c r="L64" i="54"/>
  <c r="K64" i="54"/>
  <c r="J64" i="54"/>
  <c r="I64" i="54"/>
  <c r="H64" i="54"/>
  <c r="G64" i="54"/>
  <c r="F64" i="54"/>
  <c r="E64" i="54"/>
  <c r="D64" i="54"/>
  <c r="C64" i="54"/>
  <c r="C88" i="54" s="1"/>
  <c r="O60" i="54"/>
  <c r="N60" i="54"/>
  <c r="M60" i="54"/>
  <c r="L60" i="54"/>
  <c r="E60" i="54"/>
  <c r="C57" i="54"/>
  <c r="D57" i="54" s="1"/>
  <c r="N55" i="54"/>
  <c r="N61" i="54" s="1"/>
  <c r="L55" i="54"/>
  <c r="L61" i="54" s="1"/>
  <c r="J55" i="54"/>
  <c r="J60" i="54" s="1"/>
  <c r="H55" i="54"/>
  <c r="H60" i="54" s="1"/>
  <c r="F55" i="54"/>
  <c r="F60" i="54" s="1"/>
  <c r="D55" i="54"/>
  <c r="D60" i="54" s="1"/>
  <c r="C55" i="54"/>
  <c r="C60" i="54" s="1"/>
  <c r="C47" i="54"/>
  <c r="G36" i="54"/>
  <c r="F36" i="54"/>
  <c r="G35" i="54"/>
  <c r="F35" i="54"/>
  <c r="G34" i="54"/>
  <c r="F34" i="54"/>
  <c r="G33" i="54"/>
  <c r="F33" i="54"/>
  <c r="G32" i="54"/>
  <c r="F32" i="54"/>
  <c r="G31" i="54"/>
  <c r="F31" i="54"/>
  <c r="G30" i="54"/>
  <c r="F30" i="54"/>
  <c r="G29" i="54"/>
  <c r="F29" i="54"/>
  <c r="G28" i="54"/>
  <c r="F28" i="54"/>
  <c r="F27" i="54"/>
  <c r="E27" i="54"/>
  <c r="K60" i="54" s="1"/>
  <c r="F20" i="54"/>
  <c r="F19" i="54"/>
  <c r="F18" i="54"/>
  <c r="F21" i="54" s="1"/>
  <c r="E57" i="54" l="1"/>
  <c r="D73" i="54"/>
  <c r="F76" i="54"/>
  <c r="F100" i="54"/>
  <c r="D77" i="54"/>
  <c r="Q13" i="54"/>
  <c r="M61" i="54"/>
  <c r="M100" i="54" s="1"/>
  <c r="G61" i="54"/>
  <c r="Q18" i="54"/>
  <c r="Q16" i="54"/>
  <c r="K61" i="54"/>
  <c r="K100" i="54" s="1"/>
  <c r="Q22" i="54"/>
  <c r="I61" i="54"/>
  <c r="Q21" i="54"/>
  <c r="Q20" i="54"/>
  <c r="Q19" i="54"/>
  <c r="E61" i="54"/>
  <c r="E100" i="54" s="1"/>
  <c r="Q17" i="54"/>
  <c r="O61" i="54"/>
  <c r="O76" i="54" s="1"/>
  <c r="Q15" i="54"/>
  <c r="Q14" i="54"/>
  <c r="L100" i="54"/>
  <c r="N76" i="54"/>
  <c r="E76" i="54"/>
  <c r="N100" i="54"/>
  <c r="C101" i="54"/>
  <c r="C77" i="54"/>
  <c r="H61" i="54"/>
  <c r="H76" i="54" s="1"/>
  <c r="G60" i="54"/>
  <c r="J61" i="54"/>
  <c r="J100" i="54" s="1"/>
  <c r="L76" i="54"/>
  <c r="I60" i="54"/>
  <c r="C61" i="54"/>
  <c r="C100" i="54" s="1"/>
  <c r="D61" i="54"/>
  <c r="D76" i="54" s="1"/>
  <c r="D78" i="54" s="1"/>
  <c r="F61" i="54"/>
  <c r="G27" i="54"/>
  <c r="H300" i="51"/>
  <c r="H302" i="51" s="1"/>
  <c r="C289" i="51"/>
  <c r="C291" i="51" s="1"/>
  <c r="C293" i="51" s="1"/>
  <c r="D273" i="51"/>
  <c r="D272" i="51"/>
  <c r="D271" i="51"/>
  <c r="D270" i="51"/>
  <c r="D269" i="51"/>
  <c r="D268" i="51"/>
  <c r="F28" i="52"/>
  <c r="F29" i="52"/>
  <c r="F30" i="52"/>
  <c r="F31" i="52"/>
  <c r="F32" i="52"/>
  <c r="F33" i="52"/>
  <c r="F34" i="52"/>
  <c r="F35" i="52"/>
  <c r="F36" i="52"/>
  <c r="F27" i="52"/>
  <c r="C47" i="52"/>
  <c r="D101" i="52"/>
  <c r="E101" i="52"/>
  <c r="F101" i="52"/>
  <c r="G101" i="52"/>
  <c r="H101" i="52"/>
  <c r="I101" i="52"/>
  <c r="J101" i="52"/>
  <c r="K101" i="52"/>
  <c r="L101" i="52"/>
  <c r="M101" i="52"/>
  <c r="N101" i="52"/>
  <c r="O101" i="52"/>
  <c r="C101" i="52"/>
  <c r="K76" i="54" l="1"/>
  <c r="F57" i="54"/>
  <c r="E73" i="54"/>
  <c r="D101" i="54"/>
  <c r="H100" i="54"/>
  <c r="C76" i="54"/>
  <c r="C78" i="54" s="1"/>
  <c r="C79" i="54" s="1"/>
  <c r="D75" i="54" s="1"/>
  <c r="D79" i="54" s="1"/>
  <c r="E75" i="54" s="1"/>
  <c r="G76" i="54"/>
  <c r="G100" i="54"/>
  <c r="J76" i="54"/>
  <c r="O100" i="54"/>
  <c r="D100" i="54"/>
  <c r="C85" i="54"/>
  <c r="C87" i="54" s="1"/>
  <c r="C89" i="54" s="1"/>
  <c r="I76" i="54"/>
  <c r="I100" i="54"/>
  <c r="M76" i="54"/>
  <c r="D64" i="52"/>
  <c r="E64" i="52"/>
  <c r="F64" i="52"/>
  <c r="G64" i="52"/>
  <c r="H64" i="52"/>
  <c r="I64" i="52"/>
  <c r="J64" i="52"/>
  <c r="K64" i="52"/>
  <c r="L64" i="52"/>
  <c r="M64" i="52"/>
  <c r="N64" i="52"/>
  <c r="O64" i="52"/>
  <c r="D65" i="52"/>
  <c r="E65" i="52"/>
  <c r="F65" i="52"/>
  <c r="G65" i="52"/>
  <c r="H65" i="52"/>
  <c r="I65" i="52"/>
  <c r="J65" i="52"/>
  <c r="K65" i="52"/>
  <c r="L65" i="52"/>
  <c r="M65" i="52"/>
  <c r="N65" i="52"/>
  <c r="O65" i="52"/>
  <c r="D66" i="52"/>
  <c r="E66" i="52"/>
  <c r="F66" i="52"/>
  <c r="G66" i="52"/>
  <c r="H66" i="52"/>
  <c r="I66" i="52"/>
  <c r="J66" i="52"/>
  <c r="K66" i="52"/>
  <c r="L66" i="52"/>
  <c r="M66" i="52"/>
  <c r="N66" i="52"/>
  <c r="O66" i="52"/>
  <c r="D67" i="52"/>
  <c r="E67" i="52"/>
  <c r="F67" i="52"/>
  <c r="G67" i="52"/>
  <c r="H67" i="52"/>
  <c r="I67" i="52"/>
  <c r="J67" i="52"/>
  <c r="K67" i="52"/>
  <c r="L67" i="52"/>
  <c r="M67" i="52"/>
  <c r="N67" i="52"/>
  <c r="O67" i="52"/>
  <c r="C67" i="52"/>
  <c r="C66" i="52"/>
  <c r="C64" i="52"/>
  <c r="C65" i="52"/>
  <c r="G57" i="54" l="1"/>
  <c r="F73" i="54"/>
  <c r="E77" i="54"/>
  <c r="E78" i="54" s="1"/>
  <c r="E79" i="54" s="1"/>
  <c r="F75" i="54" s="1"/>
  <c r="E101" i="54"/>
  <c r="C57" i="52"/>
  <c r="D57" i="52" s="1"/>
  <c r="E57" i="52" s="1"/>
  <c r="F57" i="52" s="1"/>
  <c r="G57" i="52" s="1"/>
  <c r="H57" i="52" s="1"/>
  <c r="I57" i="52" s="1"/>
  <c r="J57" i="52" s="1"/>
  <c r="K57" i="52" s="1"/>
  <c r="L57" i="52" s="1"/>
  <c r="M57" i="52" s="1"/>
  <c r="N57" i="52" s="1"/>
  <c r="O57" i="52" s="1"/>
  <c r="O73" i="52" s="1"/>
  <c r="O77" i="52" s="1"/>
  <c r="F101" i="54" l="1"/>
  <c r="F77" i="54"/>
  <c r="F78" i="54" s="1"/>
  <c r="F79" i="54" s="1"/>
  <c r="G75" i="54" s="1"/>
  <c r="H57" i="54"/>
  <c r="G73" i="54"/>
  <c r="H94" i="52"/>
  <c r="D73" i="52"/>
  <c r="D77" i="52" s="1"/>
  <c r="N73" i="52"/>
  <c r="N77" i="52" s="1"/>
  <c r="L73" i="52"/>
  <c r="L77" i="52" s="1"/>
  <c r="H73" i="52"/>
  <c r="H77" i="52" s="1"/>
  <c r="F73" i="52"/>
  <c r="F77" i="52" s="1"/>
  <c r="E73" i="52"/>
  <c r="E77" i="52" s="1"/>
  <c r="C73" i="52"/>
  <c r="C77" i="52" s="1"/>
  <c r="M73" i="52"/>
  <c r="M77" i="52" s="1"/>
  <c r="K73" i="52"/>
  <c r="K77" i="52" s="1"/>
  <c r="J73" i="52"/>
  <c r="J77" i="52" s="1"/>
  <c r="I73" i="52"/>
  <c r="I77" i="52" s="1"/>
  <c r="G73" i="52"/>
  <c r="G77" i="52" s="1"/>
  <c r="G79" i="54" l="1"/>
  <c r="H75" i="54" s="1"/>
  <c r="H73" i="54"/>
  <c r="I57" i="54"/>
  <c r="G101" i="54"/>
  <c r="G77" i="54"/>
  <c r="G78" i="54" s="1"/>
  <c r="C90" i="52"/>
  <c r="I73" i="54" l="1"/>
  <c r="J57" i="54"/>
  <c r="H77" i="54"/>
  <c r="H78" i="54" s="1"/>
  <c r="H79" i="54" s="1"/>
  <c r="I75" i="54" s="1"/>
  <c r="H101" i="54"/>
  <c r="C70" i="52"/>
  <c r="D71" i="52"/>
  <c r="E71" i="52"/>
  <c r="F71" i="52"/>
  <c r="G71" i="52"/>
  <c r="H71" i="52"/>
  <c r="I71" i="52"/>
  <c r="J71" i="52"/>
  <c r="K71" i="52"/>
  <c r="L71" i="52"/>
  <c r="M71" i="52"/>
  <c r="N71" i="52"/>
  <c r="O71" i="52"/>
  <c r="C71" i="52"/>
  <c r="C55" i="52"/>
  <c r="D55" i="52"/>
  <c r="F55" i="52"/>
  <c r="H55" i="52"/>
  <c r="J55" i="52"/>
  <c r="J60" i="52" s="1"/>
  <c r="C69" i="52"/>
  <c r="D69" i="52"/>
  <c r="E69" i="52"/>
  <c r="F69" i="52"/>
  <c r="G69" i="52"/>
  <c r="H69" i="52"/>
  <c r="I69" i="52"/>
  <c r="J69" i="52"/>
  <c r="K69" i="52"/>
  <c r="E27" i="52"/>
  <c r="M60" i="52"/>
  <c r="O69" i="52"/>
  <c r="N69" i="52"/>
  <c r="M69" i="52"/>
  <c r="L69" i="52"/>
  <c r="N55" i="52"/>
  <c r="L55" i="52"/>
  <c r="J73" i="54" l="1"/>
  <c r="K57" i="54"/>
  <c r="I77" i="54"/>
  <c r="I78" i="54" s="1"/>
  <c r="I79" i="54" s="1"/>
  <c r="J75" i="54" s="1"/>
  <c r="I101" i="54"/>
  <c r="E61" i="52"/>
  <c r="E100" i="52" s="1"/>
  <c r="Q15" i="52"/>
  <c r="Q17" i="52"/>
  <c r="Q18" i="52"/>
  <c r="Q19" i="52"/>
  <c r="Q21" i="52"/>
  <c r="Q14" i="52"/>
  <c r="Q16" i="52"/>
  <c r="Q20" i="52"/>
  <c r="Q22" i="52"/>
  <c r="F60" i="52"/>
  <c r="K60" i="52"/>
  <c r="C88" i="52"/>
  <c r="J61" i="52"/>
  <c r="D61" i="52"/>
  <c r="D100" i="52" s="1"/>
  <c r="E60" i="52"/>
  <c r="C60" i="52"/>
  <c r="H61" i="52"/>
  <c r="H100" i="52" s="1"/>
  <c r="G60" i="52"/>
  <c r="D60" i="52"/>
  <c r="F61" i="52"/>
  <c r="F100" i="52" s="1"/>
  <c r="C61" i="52"/>
  <c r="C100" i="52" s="1"/>
  <c r="H60" i="52"/>
  <c r="L60" i="52"/>
  <c r="K61" i="52"/>
  <c r="K100" i="52" s="1"/>
  <c r="I60" i="52"/>
  <c r="G61" i="52"/>
  <c r="G100" i="52" s="1"/>
  <c r="I61" i="52"/>
  <c r="I100" i="52" s="1"/>
  <c r="N61" i="52"/>
  <c r="N100" i="52" s="1"/>
  <c r="N60" i="52"/>
  <c r="O60" i="52"/>
  <c r="O61" i="52"/>
  <c r="O100" i="52" s="1"/>
  <c r="M61" i="52"/>
  <c r="L61" i="52"/>
  <c r="L100" i="52" s="1"/>
  <c r="L76" i="52" l="1"/>
  <c r="E76" i="52"/>
  <c r="L57" i="54"/>
  <c r="K73" i="54"/>
  <c r="J77" i="54"/>
  <c r="J78" i="54" s="1"/>
  <c r="J79" i="54" s="1"/>
  <c r="K75" i="54" s="1"/>
  <c r="J101" i="54"/>
  <c r="J76" i="52"/>
  <c r="J78" i="52" s="1"/>
  <c r="J100" i="52"/>
  <c r="D76" i="52"/>
  <c r="D78" i="52" s="1"/>
  <c r="M76" i="52"/>
  <c r="M78" i="52" s="1"/>
  <c r="M100" i="52"/>
  <c r="H76" i="52"/>
  <c r="H78" i="52" s="1"/>
  <c r="E78" i="52"/>
  <c r="L78" i="52"/>
  <c r="I76" i="52"/>
  <c r="I78" i="52" s="1"/>
  <c r="N76" i="52"/>
  <c r="N78" i="52" s="1"/>
  <c r="G76" i="52"/>
  <c r="G78" i="52" s="1"/>
  <c r="K76" i="52"/>
  <c r="K78" i="52" s="1"/>
  <c r="C85" i="52"/>
  <c r="C87" i="52" s="1"/>
  <c r="C89" i="52" s="1"/>
  <c r="C91" i="52" s="1"/>
  <c r="C76" i="52"/>
  <c r="C78" i="52" s="1"/>
  <c r="C79" i="52" s="1"/>
  <c r="D75" i="52" s="1"/>
  <c r="F76" i="52"/>
  <c r="F78" i="52" s="1"/>
  <c r="O76" i="52"/>
  <c r="O78" i="52" s="1"/>
  <c r="AH48" i="51"/>
  <c r="AJ39" i="51"/>
  <c r="AJ19" i="51"/>
  <c r="L73" i="54" l="1"/>
  <c r="M57" i="54"/>
  <c r="K101" i="54"/>
  <c r="K77" i="54"/>
  <c r="K78" i="54" s="1"/>
  <c r="K79" i="54" s="1"/>
  <c r="L75" i="54" s="1"/>
  <c r="D79" i="52"/>
  <c r="E75" i="52" s="1"/>
  <c r="E79" i="52" s="1"/>
  <c r="F75" i="52" s="1"/>
  <c r="F79" i="52" s="1"/>
  <c r="G75" i="52" s="1"/>
  <c r="G79" i="52" s="1"/>
  <c r="H75" i="52" s="1"/>
  <c r="H79" i="52" s="1"/>
  <c r="I75" i="52" s="1"/>
  <c r="I79" i="52" s="1"/>
  <c r="J75" i="52" s="1"/>
  <c r="J79" i="52" s="1"/>
  <c r="K75" i="52" s="1"/>
  <c r="K79" i="52" s="1"/>
  <c r="L75" i="52" s="1"/>
  <c r="L79" i="52" s="1"/>
  <c r="M75" i="52" s="1"/>
  <c r="M79" i="52" s="1"/>
  <c r="N75" i="52" s="1"/>
  <c r="N79" i="52" s="1"/>
  <c r="O75" i="52" s="1"/>
  <c r="O79" i="52" s="1"/>
  <c r="H90" i="52" s="1"/>
  <c r="H95" i="52" s="1"/>
  <c r="AP51" i="30"/>
  <c r="AP50" i="30"/>
  <c r="AP47" i="30"/>
  <c r="AP48" i="30"/>
  <c r="AP46" i="30"/>
  <c r="M73" i="54" l="1"/>
  <c r="N57" i="54"/>
  <c r="L101" i="54"/>
  <c r="L77" i="54"/>
  <c r="L78" i="54" s="1"/>
  <c r="L79" i="54" s="1"/>
  <c r="M75" i="54" s="1"/>
  <c r="AP34" i="30"/>
  <c r="AP43" i="30"/>
  <c r="AP42" i="30"/>
  <c r="AP35" i="30"/>
  <c r="N73" i="54" l="1"/>
  <c r="O57" i="54"/>
  <c r="M77" i="54"/>
  <c r="M78" i="54" s="1"/>
  <c r="M79" i="54" s="1"/>
  <c r="N75" i="54" s="1"/>
  <c r="M101" i="54"/>
  <c r="I134" i="51"/>
  <c r="I133" i="51"/>
  <c r="I132" i="51"/>
  <c r="I131" i="51"/>
  <c r="I130" i="51"/>
  <c r="I129" i="51"/>
  <c r="I128" i="51"/>
  <c r="I92" i="51"/>
  <c r="I91" i="51"/>
  <c r="I90" i="51"/>
  <c r="I89" i="51"/>
  <c r="I88" i="51"/>
  <c r="I87" i="51"/>
  <c r="I86" i="51"/>
  <c r="I45" i="51"/>
  <c r="I44" i="51"/>
  <c r="I43" i="51"/>
  <c r="I42" i="51"/>
  <c r="I41" i="51"/>
  <c r="I40" i="51"/>
  <c r="I39" i="51"/>
  <c r="O73" i="54" l="1"/>
  <c r="H94" i="54"/>
  <c r="N77" i="54"/>
  <c r="N78" i="54" s="1"/>
  <c r="N79" i="54" s="1"/>
  <c r="O75" i="54" s="1"/>
  <c r="N101" i="54"/>
  <c r="I46" i="51"/>
  <c r="I135" i="51"/>
  <c r="L130" i="51" s="1"/>
  <c r="I93" i="51"/>
  <c r="O101" i="54" l="1"/>
  <c r="O77" i="54"/>
  <c r="O78" i="54" s="1"/>
  <c r="O79" i="54" s="1"/>
  <c r="H90" i="54" s="1"/>
  <c r="H95" i="54" s="1"/>
  <c r="C90" i="54"/>
  <c r="C91" i="54" s="1"/>
  <c r="M118" i="51"/>
  <c r="L88" i="51"/>
  <c r="M75" i="51"/>
  <c r="L42" i="51"/>
  <c r="M169" i="51"/>
  <c r="AF77" i="30"/>
  <c r="M169" i="41" l="1"/>
  <c r="M132" i="41"/>
  <c r="M75" i="41"/>
  <c r="B77" i="30"/>
  <c r="C77" i="30"/>
  <c r="D77" i="30"/>
  <c r="E77" i="30"/>
  <c r="F77" i="30"/>
  <c r="G77" i="30"/>
  <c r="H77" i="30"/>
  <c r="I77" i="30"/>
  <c r="J77" i="30"/>
  <c r="K77" i="30"/>
  <c r="L77" i="30"/>
  <c r="M77" i="30"/>
  <c r="N77" i="30"/>
  <c r="O77" i="30"/>
  <c r="P77" i="30"/>
  <c r="Q77" i="30"/>
  <c r="R77" i="30"/>
  <c r="S77" i="30"/>
  <c r="T77" i="30"/>
  <c r="U77" i="30"/>
  <c r="V77" i="30"/>
  <c r="W77" i="30"/>
  <c r="X77" i="30"/>
  <c r="Y77" i="30"/>
  <c r="AC77" i="30" l="1"/>
  <c r="I372" i="41" l="1"/>
  <c r="I371" i="41"/>
  <c r="I370" i="41"/>
  <c r="I369" i="41"/>
  <c r="I368" i="41"/>
  <c r="I367" i="41"/>
  <c r="I366" i="41"/>
  <c r="I320" i="41"/>
  <c r="I319" i="41"/>
  <c r="I318" i="41"/>
  <c r="I317" i="41"/>
  <c r="I316" i="41"/>
  <c r="I315" i="41"/>
  <c r="I314" i="41"/>
  <c r="I278" i="41"/>
  <c r="I277" i="41"/>
  <c r="I276" i="41"/>
  <c r="I275" i="41"/>
  <c r="I274" i="41"/>
  <c r="I273" i="41"/>
  <c r="I272" i="41"/>
  <c r="I235" i="41"/>
  <c r="I234" i="41"/>
  <c r="I233" i="41"/>
  <c r="I232" i="41"/>
  <c r="I231" i="41"/>
  <c r="I230" i="41"/>
  <c r="I229" i="41"/>
  <c r="I185" i="41"/>
  <c r="I184" i="41"/>
  <c r="I183" i="41"/>
  <c r="I182" i="41"/>
  <c r="I181" i="41"/>
  <c r="I180" i="41"/>
  <c r="I179" i="41"/>
  <c r="I148" i="41"/>
  <c r="I147" i="41"/>
  <c r="I146" i="41"/>
  <c r="I145" i="41"/>
  <c r="I144" i="41"/>
  <c r="I143" i="41"/>
  <c r="I142" i="41"/>
  <c r="I93" i="41"/>
  <c r="I92" i="41"/>
  <c r="I91" i="41"/>
  <c r="I90" i="41"/>
  <c r="I89" i="41"/>
  <c r="I88" i="41"/>
  <c r="I87" i="41"/>
  <c r="I43" i="41"/>
  <c r="I42" i="41"/>
  <c r="I41" i="41"/>
  <c r="I40" i="41"/>
  <c r="I39" i="41"/>
  <c r="I38" i="41"/>
  <c r="I37" i="41"/>
  <c r="Z77" i="30"/>
  <c r="I373" i="41" l="1"/>
  <c r="M400" i="41" s="1"/>
  <c r="I321" i="41"/>
  <c r="M356" i="41" s="1"/>
  <c r="I236" i="41"/>
  <c r="M262" i="41" s="1"/>
  <c r="I279" i="41"/>
  <c r="M304" i="41" s="1"/>
  <c r="I186" i="41"/>
  <c r="M219" i="41" s="1"/>
  <c r="I149" i="41"/>
  <c r="I44" i="41"/>
  <c r="I94" i="41"/>
  <c r="I33" i="36" l="1"/>
  <c r="I34" i="36"/>
  <c r="I35" i="36"/>
  <c r="I36" i="36"/>
  <c r="I37" i="36"/>
  <c r="I38" i="36"/>
  <c r="I32" i="36"/>
  <c r="I86" i="36"/>
  <c r="I87" i="36"/>
  <c r="I88" i="36"/>
  <c r="I89" i="36"/>
  <c r="I90" i="36"/>
  <c r="I91" i="36"/>
  <c r="I85" i="36"/>
  <c r="X47" i="30"/>
  <c r="Y47" i="30" s="1"/>
  <c r="B27" i="30"/>
  <c r="C27" i="30" s="1"/>
  <c r="D27" i="30" s="1"/>
  <c r="E27" i="30" s="1"/>
  <c r="F27" i="30" s="1"/>
  <c r="G27" i="30" s="1"/>
  <c r="H27" i="30" s="1"/>
  <c r="I27" i="30" s="1"/>
  <c r="J27" i="30" s="1"/>
  <c r="K27" i="30" s="1"/>
  <c r="L27" i="30" s="1"/>
  <c r="M27" i="30" s="1"/>
  <c r="N27" i="30" s="1"/>
  <c r="O27" i="30" s="1"/>
  <c r="P27" i="30" s="1"/>
  <c r="Q27" i="30" s="1"/>
  <c r="R27" i="30" s="1"/>
  <c r="S27" i="30" s="1"/>
  <c r="T27" i="30" s="1"/>
  <c r="U27" i="30" s="1"/>
  <c r="V27" i="30" s="1"/>
  <c r="W27" i="30" s="1"/>
  <c r="X27" i="30" s="1"/>
  <c r="Y27" i="30" s="1"/>
  <c r="Z27" i="30" s="1"/>
  <c r="AA27" i="30" s="1"/>
  <c r="AB27" i="30" s="1"/>
  <c r="AC27" i="30" s="1"/>
  <c r="AD27" i="30" s="1"/>
  <c r="AE27" i="30" s="1"/>
  <c r="AF27" i="30" s="1"/>
  <c r="AG27" i="30" s="1"/>
  <c r="AH27" i="30" s="1"/>
  <c r="AI27" i="30" s="1"/>
  <c r="AJ27" i="30" s="1"/>
  <c r="AK27" i="30" s="1"/>
  <c r="AL27" i="30" s="1"/>
  <c r="AM27" i="30" s="1"/>
  <c r="I92" i="36" l="1"/>
  <c r="M121" i="36" s="1"/>
  <c r="I39" i="36"/>
  <c r="M70" i="36" s="1"/>
  <c r="S158" i="31"/>
  <c r="S157" i="31"/>
  <c r="S156" i="31"/>
  <c r="S155" i="31"/>
  <c r="S154" i="31"/>
  <c r="S153" i="31"/>
  <c r="S152" i="31"/>
  <c r="S149" i="31"/>
  <c r="S148" i="31"/>
  <c r="S147" i="31"/>
  <c r="S146" i="31"/>
  <c r="S145" i="31"/>
  <c r="S144" i="31"/>
  <c r="S143" i="31"/>
  <c r="S65" i="31"/>
  <c r="S66" i="31"/>
  <c r="S67" i="31"/>
  <c r="S68" i="31"/>
  <c r="S69" i="31"/>
  <c r="S70" i="31"/>
  <c r="S71" i="31"/>
  <c r="S80" i="31"/>
  <c r="S74" i="31"/>
  <c r="S75" i="31"/>
  <c r="S76" i="31"/>
  <c r="S77" i="31"/>
  <c r="S78" i="31"/>
  <c r="S79" i="31"/>
  <c r="S159" i="31" l="1"/>
  <c r="S150" i="31"/>
  <c r="S81" i="31"/>
  <c r="S72" i="31"/>
  <c r="AM50" i="30"/>
  <c r="AL50" i="30"/>
  <c r="AK50" i="30"/>
  <c r="AJ50" i="30"/>
  <c r="AI50" i="30"/>
  <c r="AH50" i="30"/>
  <c r="AG50" i="30"/>
  <c r="AF50" i="30"/>
  <c r="AE50" i="30"/>
  <c r="AD50" i="30"/>
  <c r="AC50" i="30"/>
  <c r="AB50" i="30"/>
  <c r="AA50" i="30"/>
  <c r="Z50" i="30"/>
  <c r="Y50" i="30"/>
  <c r="X50" i="30"/>
  <c r="W50" i="30"/>
  <c r="V50" i="30"/>
  <c r="U50" i="30"/>
  <c r="T50" i="30"/>
  <c r="S50" i="30"/>
  <c r="R50" i="30"/>
  <c r="Q50" i="30"/>
  <c r="P50" i="30"/>
  <c r="O50" i="30"/>
  <c r="N50" i="30"/>
  <c r="M50" i="30"/>
  <c r="L50" i="30"/>
  <c r="K50" i="30"/>
  <c r="J50" i="30"/>
  <c r="I50" i="30"/>
  <c r="H50" i="30"/>
  <c r="G50" i="30"/>
  <c r="F50" i="30"/>
  <c r="E50" i="30"/>
  <c r="D50" i="30"/>
  <c r="C50" i="30"/>
  <c r="B50" i="30"/>
  <c r="X46" i="30"/>
  <c r="Y46" i="30" s="1"/>
  <c r="Z46" i="30" s="1"/>
  <c r="AA46" i="30" s="1"/>
  <c r="AB46" i="30" s="1"/>
  <c r="AC46" i="30" s="1"/>
  <c r="AD46" i="30" s="1"/>
  <c r="AE46" i="30" s="1"/>
  <c r="AF46" i="30" s="1"/>
  <c r="AG46" i="30" s="1"/>
  <c r="AH46" i="30" s="1"/>
  <c r="AI46" i="30" s="1"/>
  <c r="AJ46" i="30" s="1"/>
  <c r="AK46" i="30" s="1"/>
  <c r="AL46" i="30" s="1"/>
  <c r="AM46" i="30" s="1"/>
  <c r="C46" i="30"/>
  <c r="D46" i="30" s="1"/>
  <c r="E46" i="30" s="1"/>
  <c r="F46" i="30" s="1"/>
  <c r="G46" i="30" s="1"/>
  <c r="H46" i="30" s="1"/>
  <c r="I46" i="30" s="1"/>
  <c r="J46" i="30" s="1"/>
  <c r="K46" i="30" s="1"/>
  <c r="L46" i="30" s="1"/>
  <c r="M46" i="30" s="1"/>
  <c r="N46" i="30" s="1"/>
  <c r="O46" i="30" s="1"/>
  <c r="P46" i="30" s="1"/>
  <c r="Q46" i="30" s="1"/>
  <c r="R46" i="30" s="1"/>
  <c r="S46" i="30" s="1"/>
  <c r="T46" i="30" s="1"/>
  <c r="U46" i="30" s="1"/>
  <c r="V46" i="30" s="1"/>
  <c r="B45" i="30"/>
  <c r="B42" i="30" s="1"/>
  <c r="AM41" i="30"/>
  <c r="AL41" i="30"/>
  <c r="AK41" i="30"/>
  <c r="AJ41" i="30"/>
  <c r="AI41" i="30"/>
  <c r="AH41" i="30"/>
  <c r="AG41" i="30"/>
  <c r="AF41" i="30"/>
  <c r="AE41" i="30"/>
  <c r="AD41" i="30"/>
  <c r="AC41" i="30"/>
  <c r="AB41" i="30"/>
  <c r="AA41" i="30"/>
  <c r="Z41" i="30"/>
  <c r="Y41" i="30"/>
  <c r="X41" i="30"/>
  <c r="W41" i="30"/>
  <c r="V41" i="30"/>
  <c r="U41" i="30"/>
  <c r="T41" i="30"/>
  <c r="S41" i="30"/>
  <c r="R41" i="30"/>
  <c r="Q41" i="30"/>
  <c r="P41" i="30"/>
  <c r="O41" i="30"/>
  <c r="N41" i="30"/>
  <c r="M41" i="30"/>
  <c r="L41" i="30"/>
  <c r="K41" i="30"/>
  <c r="J41" i="30"/>
  <c r="I41" i="30"/>
  <c r="H41" i="30"/>
  <c r="G41" i="30"/>
  <c r="F41" i="30"/>
  <c r="E41" i="30"/>
  <c r="D41" i="30"/>
  <c r="C41" i="30"/>
  <c r="B41" i="30"/>
  <c r="AM40" i="30"/>
  <c r="AD35" i="30"/>
  <c r="E7" i="30"/>
  <c r="U40" i="30" s="1"/>
  <c r="E6" i="30"/>
  <c r="U39" i="30" s="1"/>
  <c r="E5" i="30"/>
  <c r="H38" i="30" s="1"/>
  <c r="AO33" i="14"/>
  <c r="AG72" i="14"/>
  <c r="AG69" i="14"/>
  <c r="AH72" i="14" s="1"/>
  <c r="AK71" i="14" s="1"/>
  <c r="AB75" i="14"/>
  <c r="AB76" i="14" s="1"/>
  <c r="B49" i="30" l="1"/>
  <c r="B51" i="30" s="1"/>
  <c r="C48" i="30" s="1"/>
  <c r="K38" i="30"/>
  <c r="AG38" i="30"/>
  <c r="S38" i="30"/>
  <c r="G39" i="30"/>
  <c r="C45" i="30"/>
  <c r="C42" i="30" s="1"/>
  <c r="C49" i="30" s="1"/>
  <c r="C51" i="30" s="1"/>
  <c r="D48" i="30" s="1"/>
  <c r="V38" i="30"/>
  <c r="Y40" i="30"/>
  <c r="Y38" i="30"/>
  <c r="AI40" i="30"/>
  <c r="D45" i="30"/>
  <c r="Y39" i="30"/>
  <c r="AJ38" i="30"/>
  <c r="K39" i="30"/>
  <c r="AM39" i="30"/>
  <c r="G40" i="30"/>
  <c r="AM38" i="30"/>
  <c r="F5" i="30"/>
  <c r="F6" i="30"/>
  <c r="AI39" i="30"/>
  <c r="E38" i="30"/>
  <c r="K40" i="30"/>
  <c r="F7" i="30"/>
  <c r="AB71" i="14"/>
  <c r="AE57" i="14" a="1"/>
  <c r="AE57" i="14" s="1"/>
  <c r="Z64" i="14"/>
  <c r="Z60" i="14"/>
  <c r="Z62" i="14" s="1"/>
  <c r="F15" i="30" l="1"/>
  <c r="D42" i="30"/>
  <c r="D49" i="30" s="1"/>
  <c r="D51" i="30" s="1"/>
  <c r="E48" i="30" s="1"/>
  <c r="E45" i="30"/>
  <c r="B27" i="1"/>
  <c r="C27" i="1" s="1"/>
  <c r="D27" i="1" s="1"/>
  <c r="E27" i="1" s="1"/>
  <c r="F27" i="1" s="1"/>
  <c r="G27" i="1" s="1"/>
  <c r="H27" i="1" s="1"/>
  <c r="I27" i="1" s="1"/>
  <c r="J27" i="1" s="1"/>
  <c r="K27" i="1" s="1"/>
  <c r="L27" i="1" s="1"/>
  <c r="M27" i="1" s="1"/>
  <c r="N27" i="1" s="1"/>
  <c r="O27" i="1" s="1"/>
  <c r="P27" i="1" s="1"/>
  <c r="Q27" i="1" s="1"/>
  <c r="R27" i="1" s="1"/>
  <c r="S27" i="1" s="1"/>
  <c r="T27" i="1" s="1"/>
  <c r="U27" i="1" s="1"/>
  <c r="V27" i="1" s="1"/>
  <c r="W27" i="1" s="1"/>
  <c r="X27" i="1" s="1"/>
  <c r="Y27" i="1" s="1"/>
  <c r="Z27" i="1" s="1"/>
  <c r="AA27" i="1" s="1"/>
  <c r="AB27" i="1" s="1"/>
  <c r="AC27" i="1" s="1"/>
  <c r="AD27" i="1" s="1"/>
  <c r="AE27" i="1" s="1"/>
  <c r="AF27" i="1" s="1"/>
  <c r="AG27" i="1" s="1"/>
  <c r="AH27" i="1" s="1"/>
  <c r="AI27" i="1" s="1"/>
  <c r="AJ27" i="1" s="1"/>
  <c r="AK27" i="1" s="1"/>
  <c r="AL27" i="1" s="1"/>
  <c r="E42" i="30" l="1"/>
  <c r="E49" i="30" s="1"/>
  <c r="E51" i="30" s="1"/>
  <c r="F48" i="30" s="1"/>
  <c r="F45" i="30"/>
  <c r="AO43" i="14"/>
  <c r="G45" i="30" l="1"/>
  <c r="F42" i="30"/>
  <c r="F49" i="30" s="1"/>
  <c r="F51" i="30" s="1"/>
  <c r="G48" i="30" s="1"/>
  <c r="B41" i="14"/>
  <c r="C41" i="14"/>
  <c r="D41"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D35" i="14"/>
  <c r="AD49" i="14" s="1"/>
  <c r="B45" i="14"/>
  <c r="B42" i="14" s="1"/>
  <c r="C46" i="14"/>
  <c r="D46" i="14" s="1"/>
  <c r="E46" i="14" s="1"/>
  <c r="F46" i="14" s="1"/>
  <c r="G46" i="14" s="1"/>
  <c r="H46" i="14" s="1"/>
  <c r="I46" i="14" s="1"/>
  <c r="J46" i="14" s="1"/>
  <c r="K46" i="14" s="1"/>
  <c r="L46" i="14" s="1"/>
  <c r="M46" i="14" s="1"/>
  <c r="N46" i="14" s="1"/>
  <c r="O46" i="14" s="1"/>
  <c r="P46" i="14" s="1"/>
  <c r="Q46" i="14" s="1"/>
  <c r="R46" i="14" s="1"/>
  <c r="S46" i="14" s="1"/>
  <c r="T46" i="14" s="1"/>
  <c r="U46" i="14" s="1"/>
  <c r="V46" i="14" s="1"/>
  <c r="X46" i="14"/>
  <c r="Y46" i="14" s="1"/>
  <c r="Z46" i="14" s="1"/>
  <c r="AA46" i="14" s="1"/>
  <c r="AB46" i="14" s="1"/>
  <c r="AC46" i="14" s="1"/>
  <c r="AD46" i="14" s="1"/>
  <c r="AE46" i="14" s="1"/>
  <c r="AF46" i="14" s="1"/>
  <c r="AG46" i="14" s="1"/>
  <c r="AH46" i="14" s="1"/>
  <c r="AI46" i="14" s="1"/>
  <c r="AJ46" i="14" s="1"/>
  <c r="AK46" i="14" s="1"/>
  <c r="AL46" i="14" s="1"/>
  <c r="AM46" i="14" s="1"/>
  <c r="B49" i="14"/>
  <c r="C49" i="14"/>
  <c r="D49" i="14"/>
  <c r="E49" i="14"/>
  <c r="F49" i="14"/>
  <c r="G49" i="14"/>
  <c r="H49" i="14"/>
  <c r="I49" i="14"/>
  <c r="J49" i="14"/>
  <c r="K49" i="14"/>
  <c r="L49" i="14"/>
  <c r="M49" i="14"/>
  <c r="N49" i="14"/>
  <c r="O49" i="14"/>
  <c r="P49" i="14"/>
  <c r="Q49" i="14"/>
  <c r="R49" i="14"/>
  <c r="S49" i="14"/>
  <c r="T49" i="14"/>
  <c r="U49" i="14"/>
  <c r="V49" i="14"/>
  <c r="W49" i="14"/>
  <c r="X49" i="14"/>
  <c r="Y49" i="14"/>
  <c r="Z49" i="14"/>
  <c r="AA49" i="14"/>
  <c r="AB49" i="14"/>
  <c r="AC49" i="14"/>
  <c r="AE49" i="14"/>
  <c r="AF49" i="14"/>
  <c r="AG49" i="14"/>
  <c r="AH49" i="14"/>
  <c r="AI49" i="14"/>
  <c r="AJ49" i="14"/>
  <c r="AK49" i="14"/>
  <c r="AL49" i="14"/>
  <c r="AM49" i="14"/>
  <c r="G42" i="30" l="1"/>
  <c r="G49" i="30" s="1"/>
  <c r="G51" i="30" s="1"/>
  <c r="H48" i="30" s="1"/>
  <c r="H45" i="30"/>
  <c r="B48" i="14"/>
  <c r="B50" i="14" s="1"/>
  <c r="C47" i="14" s="1"/>
  <c r="C45" i="14"/>
  <c r="AO25" i="14"/>
  <c r="H42" i="30" l="1"/>
  <c r="H49" i="30" s="1"/>
  <c r="H51" i="30" s="1"/>
  <c r="I48" i="30" s="1"/>
  <c r="I45" i="30"/>
  <c r="D45" i="14"/>
  <c r="C42" i="14"/>
  <c r="D7" i="12"/>
  <c r="J45" i="30" l="1"/>
  <c r="I42" i="30"/>
  <c r="I49" i="30" s="1"/>
  <c r="I51" i="30" s="1"/>
  <c r="J48" i="30" s="1"/>
  <c r="C48" i="14"/>
  <c r="C50" i="14" s="1"/>
  <c r="D47" i="14" s="1"/>
  <c r="E45" i="14"/>
  <c r="D42" i="14"/>
  <c r="D48" i="14" s="1"/>
  <c r="D10" i="12"/>
  <c r="D9" i="12"/>
  <c r="AO41" i="14"/>
  <c r="E7" i="14"/>
  <c r="E6" i="14"/>
  <c r="E5" i="14"/>
  <c r="D8" i="12"/>
  <c r="E21" i="12"/>
  <c r="F21" i="12" s="1"/>
  <c r="D22" i="12"/>
  <c r="E22" i="12" s="1"/>
  <c r="F22" i="12" s="1"/>
  <c r="G22" i="12" s="1"/>
  <c r="H22" i="12" s="1"/>
  <c r="D23" i="12"/>
  <c r="E23" i="12" s="1"/>
  <c r="F23" i="12" s="1"/>
  <c r="D21" i="12"/>
  <c r="D13" i="12"/>
  <c r="K14" i="8"/>
  <c r="L17" i="4"/>
  <c r="L3" i="4"/>
  <c r="L11" i="4"/>
  <c r="L19" i="3"/>
  <c r="K22" i="3"/>
  <c r="D50" i="14" l="1"/>
  <c r="E47" i="14" s="1"/>
  <c r="K45" i="30"/>
  <c r="J42" i="30"/>
  <c r="J49" i="30" s="1"/>
  <c r="J51" i="30" s="1"/>
  <c r="K48" i="30" s="1"/>
  <c r="G40" i="14"/>
  <c r="AI40" i="14"/>
  <c r="K40" i="14"/>
  <c r="AM40" i="14"/>
  <c r="Y40" i="14"/>
  <c r="U40" i="14"/>
  <c r="S38" i="14"/>
  <c r="AJ38" i="14"/>
  <c r="E38" i="14"/>
  <c r="V38" i="14"/>
  <c r="AM38" i="14"/>
  <c r="K38" i="14"/>
  <c r="H38" i="14"/>
  <c r="Y38" i="14"/>
  <c r="AG38" i="14"/>
  <c r="U39" i="14"/>
  <c r="Y39" i="14"/>
  <c r="K39" i="14"/>
  <c r="G39" i="14"/>
  <c r="AI39" i="14"/>
  <c r="AM39" i="14"/>
  <c r="F45" i="14"/>
  <c r="E42" i="14"/>
  <c r="F6" i="14"/>
  <c r="F7" i="14"/>
  <c r="F5" i="14"/>
  <c r="G21" i="12"/>
  <c r="H21" i="12" s="1"/>
  <c r="I21" i="12" s="1"/>
  <c r="J21" i="12" s="1"/>
  <c r="K21" i="12" s="1"/>
  <c r="L21" i="12" s="1"/>
  <c r="G23" i="12"/>
  <c r="H23" i="12" s="1"/>
  <c r="I23" i="12" s="1"/>
  <c r="J23" i="12" s="1"/>
  <c r="K23" i="12" s="1"/>
  <c r="L23" i="12" s="1"/>
  <c r="I22" i="12"/>
  <c r="J22" i="12" s="1"/>
  <c r="K22" i="12" s="1"/>
  <c r="L22" i="12" s="1"/>
  <c r="K19" i="2"/>
  <c r="K19" i="5"/>
  <c r="J17" i="6"/>
  <c r="J21" i="7"/>
  <c r="L45" i="30" l="1"/>
  <c r="K42" i="30"/>
  <c r="K49" i="30" s="1"/>
  <c r="K51" i="30" s="1"/>
  <c r="L48" i="30" s="1"/>
  <c r="AO40" i="14"/>
  <c r="AO38" i="14"/>
  <c r="E48" i="14"/>
  <c r="E50" i="14" s="1"/>
  <c r="F47" i="14" s="1"/>
  <c r="AO39" i="14"/>
  <c r="G45" i="14"/>
  <c r="F42" i="14"/>
  <c r="F48" i="14" s="1"/>
  <c r="AO50" i="14"/>
  <c r="F15" i="14"/>
  <c r="M22" i="12"/>
  <c r="N22" i="12" s="1"/>
  <c r="O22" i="12" s="1"/>
  <c r="M23" i="12"/>
  <c r="N23" i="12" s="1"/>
  <c r="O23" i="12" s="1"/>
  <c r="M21" i="12"/>
  <c r="N21" i="12" s="1"/>
  <c r="O21" i="12" s="1"/>
  <c r="C42" i="1"/>
  <c r="D42" i="1"/>
  <c r="E42" i="1"/>
  <c r="F42" i="1"/>
  <c r="G42" i="1"/>
  <c r="H42" i="1"/>
  <c r="I42" i="1"/>
  <c r="J42" i="1"/>
  <c r="K42" i="1"/>
  <c r="L42" i="1"/>
  <c r="M42" i="1"/>
  <c r="N42" i="1"/>
  <c r="O42" i="1"/>
  <c r="P42" i="1"/>
  <c r="Q42" i="1"/>
  <c r="R42" i="1"/>
  <c r="S42" i="1"/>
  <c r="T42" i="1"/>
  <c r="U42" i="1"/>
  <c r="V42" i="1"/>
  <c r="W42" i="1"/>
  <c r="X42" i="1"/>
  <c r="Y42" i="1"/>
  <c r="Z42" i="1"/>
  <c r="AA42" i="1"/>
  <c r="AB42" i="1"/>
  <c r="AC42" i="1"/>
  <c r="AD42" i="1"/>
  <c r="AE42" i="1"/>
  <c r="AF42" i="1"/>
  <c r="AG42" i="1"/>
  <c r="AH42" i="1"/>
  <c r="AI42" i="1"/>
  <c r="AJ42" i="1"/>
  <c r="AK42" i="1"/>
  <c r="AL42" i="1"/>
  <c r="AM42" i="1"/>
  <c r="B42" i="1"/>
  <c r="J41" i="1"/>
  <c r="K41" i="1"/>
  <c r="L41" i="1"/>
  <c r="M41" i="1"/>
  <c r="N41" i="1"/>
  <c r="O41" i="1"/>
  <c r="P41" i="1"/>
  <c r="Q41" i="1"/>
  <c r="R41" i="1"/>
  <c r="S41" i="1"/>
  <c r="T41" i="1"/>
  <c r="U41" i="1"/>
  <c r="V41" i="1"/>
  <c r="W41" i="1"/>
  <c r="X41" i="1"/>
  <c r="Y41" i="1"/>
  <c r="Z41" i="1"/>
  <c r="AA41" i="1"/>
  <c r="AB41" i="1"/>
  <c r="AC41" i="1"/>
  <c r="AD41" i="1"/>
  <c r="AE41" i="1"/>
  <c r="AF41" i="1"/>
  <c r="AG41" i="1"/>
  <c r="AH41" i="1"/>
  <c r="AI41" i="1"/>
  <c r="AJ41" i="1"/>
  <c r="AK41" i="1"/>
  <c r="AL41" i="1"/>
  <c r="AM41" i="1"/>
  <c r="H41" i="1"/>
  <c r="I41" i="1"/>
  <c r="G41" i="1"/>
  <c r="F41" i="1"/>
  <c r="C41" i="1"/>
  <c r="D41" i="1"/>
  <c r="E41" i="1"/>
  <c r="B41" i="1"/>
  <c r="M45" i="30" l="1"/>
  <c r="L42" i="30"/>
  <c r="L49" i="30" s="1"/>
  <c r="L51" i="30" s="1"/>
  <c r="M48" i="30" s="1"/>
  <c r="F50" i="14"/>
  <c r="G47" i="14" s="1"/>
  <c r="AO28" i="14"/>
  <c r="AO29" i="14" s="1"/>
  <c r="H45" i="14"/>
  <c r="G42" i="14"/>
  <c r="C52" i="1"/>
  <c r="D52" i="1"/>
  <c r="E52" i="1"/>
  <c r="F52" i="1"/>
  <c r="G52" i="1"/>
  <c r="H52" i="1"/>
  <c r="I52" i="1"/>
  <c r="J52" i="1"/>
  <c r="K52" i="1"/>
  <c r="L52" i="1"/>
  <c r="M52" i="1"/>
  <c r="N52" i="1"/>
  <c r="O52" i="1"/>
  <c r="P52" i="1"/>
  <c r="Q52" i="1"/>
  <c r="R52" i="1"/>
  <c r="S52" i="1"/>
  <c r="T52" i="1"/>
  <c r="U52" i="1"/>
  <c r="V52" i="1"/>
  <c r="W52" i="1"/>
  <c r="X52" i="1"/>
  <c r="Y52" i="1"/>
  <c r="Z52" i="1"/>
  <c r="AA52" i="1"/>
  <c r="AB52" i="1"/>
  <c r="AC52" i="1"/>
  <c r="AD52" i="1"/>
  <c r="AE52" i="1"/>
  <c r="AF52" i="1"/>
  <c r="AG52" i="1"/>
  <c r="AH52" i="1"/>
  <c r="AI52" i="1"/>
  <c r="AJ52" i="1"/>
  <c r="AK52" i="1"/>
  <c r="AL52" i="1"/>
  <c r="AM52" i="1"/>
  <c r="B52" i="1"/>
  <c r="C51" i="1"/>
  <c r="D51" i="1"/>
  <c r="F51" i="1"/>
  <c r="I51" i="1"/>
  <c r="J51" i="1"/>
  <c r="L51" i="1"/>
  <c r="M51" i="1"/>
  <c r="N51" i="1"/>
  <c r="O51" i="1"/>
  <c r="P51" i="1"/>
  <c r="Q51" i="1"/>
  <c r="R51" i="1"/>
  <c r="T51" i="1"/>
  <c r="W51" i="1"/>
  <c r="X51" i="1"/>
  <c r="Z51" i="1"/>
  <c r="AA51" i="1"/>
  <c r="AB51" i="1"/>
  <c r="AC51" i="1"/>
  <c r="AD51" i="1"/>
  <c r="AE51" i="1"/>
  <c r="AF51" i="1"/>
  <c r="AH51" i="1"/>
  <c r="AK51" i="1"/>
  <c r="AL51" i="1"/>
  <c r="B51" i="1"/>
  <c r="J27" i="9"/>
  <c r="N45" i="30" l="1"/>
  <c r="M42" i="30"/>
  <c r="M49" i="30" s="1"/>
  <c r="M51" i="30" s="1"/>
  <c r="N48" i="30" s="1"/>
  <c r="B53" i="1"/>
  <c r="C50" i="1" s="1"/>
  <c r="C53" i="1" s="1"/>
  <c r="D50" i="1" s="1"/>
  <c r="D53" i="1" s="1"/>
  <c r="E50" i="1" s="1"/>
  <c r="G48" i="14"/>
  <c r="G50" i="14" s="1"/>
  <c r="H47" i="14" s="1"/>
  <c r="I45" i="14"/>
  <c r="H42" i="14"/>
  <c r="H48" i="14" s="1"/>
  <c r="H50" i="14" s="1"/>
  <c r="I47" i="14" s="1"/>
  <c r="N42" i="30" l="1"/>
  <c r="N49" i="30" s="1"/>
  <c r="N51" i="30" s="1"/>
  <c r="O48" i="30" s="1"/>
  <c r="O45" i="30"/>
  <c r="J45" i="14"/>
  <c r="I42" i="14"/>
  <c r="I48" i="14" s="1"/>
  <c r="I50" i="14" s="1"/>
  <c r="J47" i="14" s="1"/>
  <c r="F5" i="1"/>
  <c r="F7" i="1"/>
  <c r="F6" i="1"/>
  <c r="P45" i="30" l="1"/>
  <c r="O42" i="30"/>
  <c r="O49" i="30" s="1"/>
  <c r="O51" i="30" s="1"/>
  <c r="P48" i="30" s="1"/>
  <c r="K45" i="14"/>
  <c r="J42" i="14"/>
  <c r="J48" i="14" s="1"/>
  <c r="J50" i="14" s="1"/>
  <c r="K47" i="14" s="1"/>
  <c r="G39" i="1"/>
  <c r="AI39" i="1"/>
  <c r="Y39" i="1"/>
  <c r="U39" i="1"/>
  <c r="K39" i="1"/>
  <c r="AM39" i="1"/>
  <c r="AM40" i="1"/>
  <c r="G40" i="1"/>
  <c r="AI40" i="1"/>
  <c r="Y40" i="1"/>
  <c r="U40" i="1"/>
  <c r="K40" i="1"/>
  <c r="E38" i="1"/>
  <c r="E51" i="1" s="1"/>
  <c r="E53" i="1" s="1"/>
  <c r="F50" i="1" s="1"/>
  <c r="F53" i="1" s="1"/>
  <c r="G50" i="1" s="1"/>
  <c r="K38" i="1"/>
  <c r="AM38" i="1"/>
  <c r="AG38" i="1"/>
  <c r="AG51" i="1" s="1"/>
  <c r="H38" i="1"/>
  <c r="H51" i="1" s="1"/>
  <c r="AJ38" i="1"/>
  <c r="AJ51" i="1" s="1"/>
  <c r="Y38" i="1"/>
  <c r="V38" i="1"/>
  <c r="V51" i="1" s="1"/>
  <c r="S38" i="1"/>
  <c r="S51" i="1" s="1"/>
  <c r="G5" i="1"/>
  <c r="G7" i="1"/>
  <c r="G6" i="1"/>
  <c r="Q45" i="30" l="1"/>
  <c r="P42" i="30"/>
  <c r="P49" i="30" s="1"/>
  <c r="P51" i="30" s="1"/>
  <c r="Q48" i="30" s="1"/>
  <c r="L45" i="14"/>
  <c r="K42" i="14"/>
  <c r="K48" i="14" s="1"/>
  <c r="K50" i="14" s="1"/>
  <c r="L47" i="14" s="1"/>
  <c r="K51" i="1"/>
  <c r="U51" i="1"/>
  <c r="AM51" i="1"/>
  <c r="AI51" i="1"/>
  <c r="Y51" i="1"/>
  <c r="G51" i="1"/>
  <c r="G53" i="1" s="1"/>
  <c r="H50" i="1" s="1"/>
  <c r="H53" i="1" s="1"/>
  <c r="G15" i="1"/>
  <c r="R45" i="30" l="1"/>
  <c r="Q42" i="30"/>
  <c r="Q49" i="30" s="1"/>
  <c r="Q51" i="30" s="1"/>
  <c r="R48" i="30" s="1"/>
  <c r="M45" i="14"/>
  <c r="L42" i="14"/>
  <c r="L48" i="14" s="1"/>
  <c r="L50" i="14" s="1"/>
  <c r="M47" i="14" s="1"/>
  <c r="I50" i="1"/>
  <c r="I53" i="1" s="1"/>
  <c r="R42" i="30" l="1"/>
  <c r="R49" i="30" s="1"/>
  <c r="R51" i="30" s="1"/>
  <c r="S48" i="30" s="1"/>
  <c r="S45" i="30"/>
  <c r="M42" i="14"/>
  <c r="M48" i="14" s="1"/>
  <c r="M50" i="14" s="1"/>
  <c r="N47" i="14" s="1"/>
  <c r="N45" i="14"/>
  <c r="J50" i="1"/>
  <c r="J53" i="1" s="1"/>
  <c r="S42" i="30" l="1"/>
  <c r="S49" i="30" s="1"/>
  <c r="S51" i="30" s="1"/>
  <c r="T48" i="30" s="1"/>
  <c r="T45" i="30"/>
  <c r="O45" i="14"/>
  <c r="N42" i="14"/>
  <c r="N48" i="14" s="1"/>
  <c r="N50" i="14" s="1"/>
  <c r="O47" i="14" s="1"/>
  <c r="K50" i="1"/>
  <c r="K53" i="1" s="1"/>
  <c r="T42" i="30" l="1"/>
  <c r="T49" i="30" s="1"/>
  <c r="T51" i="30" s="1"/>
  <c r="U48" i="30" s="1"/>
  <c r="U45" i="30"/>
  <c r="P45" i="14"/>
  <c r="O42" i="14"/>
  <c r="O48" i="14" s="1"/>
  <c r="O50" i="14" s="1"/>
  <c r="P47" i="14" s="1"/>
  <c r="L50" i="1"/>
  <c r="L53" i="1" s="1"/>
  <c r="U42" i="30" l="1"/>
  <c r="U49" i="30" s="1"/>
  <c r="U51" i="30" s="1"/>
  <c r="V48" i="30" s="1"/>
  <c r="V45" i="30"/>
  <c r="Q45" i="14"/>
  <c r="P42" i="14"/>
  <c r="P48" i="14" s="1"/>
  <c r="P50" i="14" s="1"/>
  <c r="Q47" i="14" s="1"/>
  <c r="M50" i="1"/>
  <c r="M53" i="1" s="1"/>
  <c r="V42" i="30" l="1"/>
  <c r="V49" i="30" s="1"/>
  <c r="V51" i="30" s="1"/>
  <c r="W48" i="30" s="1"/>
  <c r="W45" i="30"/>
  <c r="R45" i="14"/>
  <c r="Q42" i="14"/>
  <c r="Q48" i="14" s="1"/>
  <c r="Q50" i="14" s="1"/>
  <c r="R47" i="14" s="1"/>
  <c r="N50" i="1"/>
  <c r="N53" i="1" s="1"/>
  <c r="W42" i="30" l="1"/>
  <c r="W49" i="30" s="1"/>
  <c r="W51" i="30" s="1"/>
  <c r="X48" i="30" s="1"/>
  <c r="X45" i="30"/>
  <c r="S45" i="14"/>
  <c r="R42" i="14"/>
  <c r="R48" i="14" s="1"/>
  <c r="R50" i="14" s="1"/>
  <c r="S47" i="14" s="1"/>
  <c r="O50" i="1"/>
  <c r="O53" i="1" s="1"/>
  <c r="X42" i="30" l="1"/>
  <c r="X49" i="30" s="1"/>
  <c r="X51" i="30" s="1"/>
  <c r="Y48" i="30" s="1"/>
  <c r="Y45" i="30"/>
  <c r="S42" i="14"/>
  <c r="S48" i="14" s="1"/>
  <c r="S50" i="14" s="1"/>
  <c r="T47" i="14" s="1"/>
  <c r="T45" i="14"/>
  <c r="P50" i="1"/>
  <c r="P53" i="1" s="1"/>
  <c r="Z45" i="30" l="1"/>
  <c r="Y42" i="30"/>
  <c r="Y49" i="30" s="1"/>
  <c r="Y51" i="30" s="1"/>
  <c r="Z48" i="30" s="1"/>
  <c r="U45" i="14"/>
  <c r="T42" i="14"/>
  <c r="T48" i="14" s="1"/>
  <c r="T50" i="14" s="1"/>
  <c r="U47" i="14" s="1"/>
  <c r="Q50" i="1"/>
  <c r="Q53" i="1" s="1"/>
  <c r="AA45" i="30" l="1"/>
  <c r="Z42" i="30"/>
  <c r="Z49" i="30" s="1"/>
  <c r="Z51" i="30" s="1"/>
  <c r="AA48" i="30" s="1"/>
  <c r="U42" i="14"/>
  <c r="U48" i="14" s="1"/>
  <c r="U50" i="14" s="1"/>
  <c r="V47" i="14" s="1"/>
  <c r="V45" i="14"/>
  <c r="R50" i="1"/>
  <c r="R53" i="1" s="1"/>
  <c r="AB45" i="30" l="1"/>
  <c r="AA42" i="30"/>
  <c r="AA49" i="30" s="1"/>
  <c r="AA51" i="30" s="1"/>
  <c r="W45" i="14"/>
  <c r="V42" i="14"/>
  <c r="V48" i="14" s="1"/>
  <c r="V50" i="14" s="1"/>
  <c r="W47" i="14" s="1"/>
  <c r="S50" i="1"/>
  <c r="S53" i="1" s="1"/>
  <c r="AB48" i="30" l="1"/>
  <c r="AA77" i="30"/>
  <c r="AC45" i="30"/>
  <c r="AB42" i="30"/>
  <c r="AB49" i="30" s="1"/>
  <c r="AB51" i="30" s="1"/>
  <c r="W42" i="14"/>
  <c r="W48" i="14" s="1"/>
  <c r="W50" i="14" s="1"/>
  <c r="X47" i="14" s="1"/>
  <c r="X45" i="14"/>
  <c r="T50" i="1"/>
  <c r="T53" i="1" s="1"/>
  <c r="AC48" i="30" l="1"/>
  <c r="AB77" i="30"/>
  <c r="AD45" i="30"/>
  <c r="AC42" i="30"/>
  <c r="AC49" i="30" s="1"/>
  <c r="AC51" i="30" s="1"/>
  <c r="Y45" i="14"/>
  <c r="X42" i="14"/>
  <c r="X48" i="14" s="1"/>
  <c r="X50" i="14" s="1"/>
  <c r="Y47" i="14" s="1"/>
  <c r="U50" i="1"/>
  <c r="U53" i="1" s="1"/>
  <c r="AD48" i="30" l="1"/>
  <c r="AD42" i="30"/>
  <c r="AD49" i="30" s="1"/>
  <c r="AD51" i="30" s="1"/>
  <c r="AE45" i="30"/>
  <c r="Y42" i="14"/>
  <c r="Y48" i="14" s="1"/>
  <c r="Y50" i="14" s="1"/>
  <c r="Z47" i="14" s="1"/>
  <c r="Z45" i="14"/>
  <c r="V50" i="1"/>
  <c r="V53" i="1" s="1"/>
  <c r="AE48" i="30" l="1"/>
  <c r="AD77" i="30"/>
  <c r="AE42" i="30"/>
  <c r="AE49" i="30" s="1"/>
  <c r="AF45" i="30"/>
  <c r="Z42" i="14"/>
  <c r="Z48" i="14" s="1"/>
  <c r="Z50" i="14" s="1"/>
  <c r="AA47" i="14" s="1"/>
  <c r="AA45" i="14"/>
  <c r="W50" i="1"/>
  <c r="W53" i="1" s="1"/>
  <c r="AE51" i="30" l="1"/>
  <c r="AG45" i="30"/>
  <c r="AF42" i="30"/>
  <c r="AF49" i="30" s="1"/>
  <c r="AB45" i="14"/>
  <c r="AA42" i="14"/>
  <c r="AA48" i="14" s="1"/>
  <c r="AA50" i="14" s="1"/>
  <c r="AB47" i="14" s="1"/>
  <c r="X50" i="1"/>
  <c r="X53" i="1" s="1"/>
  <c r="AF48" i="30" l="1"/>
  <c r="AF51" i="30" s="1"/>
  <c r="AE77" i="30"/>
  <c r="AH45" i="30"/>
  <c r="AG42" i="30"/>
  <c r="AG49" i="30" s="1"/>
  <c r="AB42" i="14"/>
  <c r="AB48" i="14" s="1"/>
  <c r="AB50" i="14" s="1"/>
  <c r="AC47" i="14" s="1"/>
  <c r="AC45" i="14"/>
  <c r="Y50" i="1"/>
  <c r="Y53" i="1" s="1"/>
  <c r="AG48" i="30" l="1"/>
  <c r="AG51" i="30" s="1"/>
  <c r="AH42" i="30"/>
  <c r="AH49" i="30" s="1"/>
  <c r="AI45" i="30"/>
  <c r="AC42" i="14"/>
  <c r="AC48" i="14" s="1"/>
  <c r="AC50" i="14" s="1"/>
  <c r="AD47" i="14" s="1"/>
  <c r="AD45" i="14"/>
  <c r="Z50" i="1"/>
  <c r="Z53" i="1" s="1"/>
  <c r="AH48" i="30" l="1"/>
  <c r="AH51" i="30" s="1"/>
  <c r="AG77" i="30"/>
  <c r="AJ45" i="30"/>
  <c r="AI42" i="30"/>
  <c r="AI49" i="30" s="1"/>
  <c r="AD42" i="14"/>
  <c r="AD48" i="14" s="1"/>
  <c r="AD50" i="14" s="1"/>
  <c r="AE47" i="14" s="1"/>
  <c r="AE45" i="14"/>
  <c r="AA50" i="1"/>
  <c r="AA53" i="1" s="1"/>
  <c r="AI48" i="30" l="1"/>
  <c r="AI51" i="30" s="1"/>
  <c r="AH77" i="30"/>
  <c r="AJ42" i="30"/>
  <c r="AJ49" i="30" s="1"/>
  <c r="AK45" i="30"/>
  <c r="AE42" i="14"/>
  <c r="AE48" i="14" s="1"/>
  <c r="AE50" i="14" s="1"/>
  <c r="AF47" i="14" s="1"/>
  <c r="AF45" i="14"/>
  <c r="AB50" i="1"/>
  <c r="AB53" i="1" s="1"/>
  <c r="AJ48" i="30" l="1"/>
  <c r="AJ51" i="30" s="1"/>
  <c r="AI77" i="30"/>
  <c r="AK42" i="30"/>
  <c r="AK49" i="30" s="1"/>
  <c r="AL45" i="30"/>
  <c r="AG45" i="14"/>
  <c r="AF42" i="14"/>
  <c r="AF48" i="14" s="1"/>
  <c r="AF50" i="14" s="1"/>
  <c r="AG47" i="14" s="1"/>
  <c r="AC50" i="1"/>
  <c r="AC53" i="1" s="1"/>
  <c r="AK48" i="30" l="1"/>
  <c r="AK51" i="30" s="1"/>
  <c r="AJ77" i="30"/>
  <c r="AL42" i="30"/>
  <c r="AL49" i="30" s="1"/>
  <c r="AM45" i="30"/>
  <c r="AM42" i="30" s="1"/>
  <c r="AM49" i="30" s="1"/>
  <c r="AH45" i="14"/>
  <c r="AG42" i="14"/>
  <c r="AG48" i="14" s="1"/>
  <c r="AG50" i="14" s="1"/>
  <c r="AH47" i="14" s="1"/>
  <c r="AD50" i="1"/>
  <c r="AD53" i="1" s="1"/>
  <c r="AL48" i="30" l="1"/>
  <c r="AL51" i="30" s="1"/>
  <c r="AK77" i="30"/>
  <c r="AK79" i="30" s="1"/>
  <c r="AI45" i="14"/>
  <c r="AH42" i="14"/>
  <c r="AH48" i="14" s="1"/>
  <c r="AH50" i="14" s="1"/>
  <c r="AI47" i="14" s="1"/>
  <c r="AE50" i="1"/>
  <c r="AE53" i="1" s="1"/>
  <c r="AM48" i="30" l="1"/>
  <c r="AM51" i="30" s="1"/>
  <c r="AM77" i="30" s="1"/>
  <c r="AL77" i="30"/>
  <c r="AJ45" i="14"/>
  <c r="AI42" i="14"/>
  <c r="AI48" i="14" s="1"/>
  <c r="AI50" i="14" s="1"/>
  <c r="AJ47" i="14" s="1"/>
  <c r="AF50" i="1"/>
  <c r="AF53" i="1" s="1"/>
  <c r="AK45" i="14" l="1"/>
  <c r="AJ42" i="14"/>
  <c r="AJ48" i="14" s="1"/>
  <c r="AJ50" i="14" s="1"/>
  <c r="AK47" i="14" s="1"/>
  <c r="AG50" i="1"/>
  <c r="AG53" i="1" s="1"/>
  <c r="AK42" i="14" l="1"/>
  <c r="AK48" i="14" s="1"/>
  <c r="AK50" i="14" s="1"/>
  <c r="AL47" i="14" s="1"/>
  <c r="AL45" i="14"/>
  <c r="AH50" i="1"/>
  <c r="AH53" i="1" s="1"/>
  <c r="AM45" i="14" l="1"/>
  <c r="AM42" i="14" s="1"/>
  <c r="AL42" i="14"/>
  <c r="AL48" i="14" s="1"/>
  <c r="AL50" i="14" s="1"/>
  <c r="AM47" i="14" s="1"/>
  <c r="AI50" i="1"/>
  <c r="AI53" i="1" s="1"/>
  <c r="AM48" i="14" l="1"/>
  <c r="AM50" i="14" s="1"/>
  <c r="AO42" i="14"/>
  <c r="AJ50" i="1"/>
  <c r="AJ53" i="1" s="1"/>
  <c r="AK50" i="1" l="1"/>
  <c r="AK53" i="1" s="1"/>
  <c r="AO48" i="14" l="1"/>
  <c r="AO49" i="14"/>
  <c r="AL50" i="1"/>
  <c r="AL53" i="1" s="1"/>
  <c r="AO15" i="14" l="1"/>
  <c r="AO21" i="14"/>
  <c r="AP23" i="14" s="1"/>
  <c r="AO19" i="14"/>
  <c r="AO17" i="14"/>
  <c r="AO44" i="14"/>
  <c r="AM50" i="1"/>
  <c r="AM53" i="1" s="1"/>
  <c r="AM26" i="1"/>
  <c r="AM26" i="1" a="1"/>
  <c r="AM2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<sst xmlns="http://schemas.openxmlformats.org/spreadsheetml/2006/main" count="24124" uniqueCount="1641">
  <si>
    <t>Group 4 Financial Buisness Plan</t>
  </si>
  <si>
    <t>Cost of Labour</t>
  </si>
  <si>
    <t>Cost of hosting</t>
  </si>
  <si>
    <t>Cost of deployment to Play Store</t>
  </si>
  <si>
    <t>Utilities Rent</t>
  </si>
  <si>
    <t>Section</t>
  </si>
  <si>
    <t>Quantity</t>
  </si>
  <si>
    <t>x1 (single application)</t>
  </si>
  <si>
    <t>25 USD per application</t>
  </si>
  <si>
    <t>23.50 GBP per sq ft per annum</t>
  </si>
  <si>
    <t>50 GBP per week</t>
  </si>
  <si>
    <t>IT infrastructure</t>
  </si>
  <si>
    <t>100 GBP per week</t>
  </si>
  <si>
    <t>Date Due</t>
  </si>
  <si>
    <t>Cost per week in GBP</t>
  </si>
  <si>
    <t>Contract end date</t>
  </si>
  <si>
    <t>Summer end week 10</t>
  </si>
  <si>
    <t>End of weeks 6 and 10 of each term.</t>
  </si>
  <si>
    <t>End of weeks 6 and 10 of each term</t>
  </si>
  <si>
    <t>End of weeks 4, 7 and 10 of each term</t>
  </si>
  <si>
    <t>Weekly, one week in arrears subject to correct time sheet</t>
  </si>
  <si>
    <t>Interest rates</t>
  </si>
  <si>
    <t>Deducted weekly</t>
  </si>
  <si>
    <t>16.86% of balance owed in that week</t>
  </si>
  <si>
    <t>price details</t>
  </si>
  <si>
    <t>Agreed price num</t>
  </si>
  <si>
    <t>12.5 GBP per employee per hour</t>
  </si>
  <si>
    <t>dependant on timesheet</t>
  </si>
  <si>
    <t>Total known costs</t>
  </si>
  <si>
    <t xml:space="preserve">Premises Rent </t>
  </si>
  <si>
    <t>38 weeks total</t>
  </si>
  <si>
    <t>Marketing</t>
  </si>
  <si>
    <t>clockify for recording meeting time etc</t>
  </si>
  <si>
    <t>Week number</t>
  </si>
  <si>
    <t>Week dates</t>
  </si>
  <si>
    <t>Oct. 14, 2019-Oct. 20, 2019</t>
  </si>
  <si>
    <t>Oct. 7, 2019-Oct. 13, 2019</t>
  </si>
  <si>
    <t>Oct. 21, 2019-Oct. 27, 2019</t>
  </si>
  <si>
    <t>Oct. 28, 2019-Nov. 3, 2019</t>
  </si>
  <si>
    <t>Nov. 4, 2019-Nov. 10, 2019</t>
  </si>
  <si>
    <t>Nov. 11, 2019-Nov. 17, 2019</t>
  </si>
  <si>
    <t>Nov. 18, 2019-Nov. 24, 2019</t>
  </si>
  <si>
    <t>Nov. 25, 2019-Dec. 1, 2019</t>
  </si>
  <si>
    <t>Dec. 2, 2019-Dec. 8, 2019</t>
  </si>
  <si>
    <t>Dec. 9, 2019-Dec. 15, 2019</t>
  </si>
  <si>
    <t>Dec. 16, 2019-Dec. 22, 2019</t>
  </si>
  <si>
    <t>Dec. 23, 2019-Dec. 29, 2019</t>
  </si>
  <si>
    <t>Dec. 30, 2019-Jan. 5, 2020</t>
  </si>
  <si>
    <t>Jan. 6, 2020-Jan. 12, 2020</t>
  </si>
  <si>
    <t>Jan. 13, 2020-Jan. 19, 2020</t>
  </si>
  <si>
    <t>Jan. 20, 2020-Jan. 26, 2020</t>
  </si>
  <si>
    <t>Jan. 27, 2020-Feb. 2, 2020</t>
  </si>
  <si>
    <t>Feb. 3, 2020-Feb. 9, 2020</t>
  </si>
  <si>
    <t>Feb. 10, 2020-Feb. 16, 2020</t>
  </si>
  <si>
    <t>Feb. 17, 2020-Feb. 23, 2020</t>
  </si>
  <si>
    <t>Feb. 24, 2020-Mar. 1, 2020</t>
  </si>
  <si>
    <t>Mar. 2, 2020-Mar. 8, 2020</t>
  </si>
  <si>
    <t>Mar. 9, 2020-Mar. 15, 2020</t>
  </si>
  <si>
    <t>Mar. 16, 2020-Mar. 22, 2020</t>
  </si>
  <si>
    <t>Mar. 23, 2020-Mar. 29, 2020</t>
  </si>
  <si>
    <t>Mar. 30, 2020-Apr. 5, 2020</t>
  </si>
  <si>
    <t>Apr. 6, 2020-Apr. 12, 2020</t>
  </si>
  <si>
    <t>Apr. 13, 2020-Apr. 19, 2020</t>
  </si>
  <si>
    <t>Apr. 20, 2020-Apr. 26, 2020</t>
  </si>
  <si>
    <t>Apr. 27, 2020-May 3, 2020</t>
  </si>
  <si>
    <t>May 4, 2020-May 10, 2020</t>
  </si>
  <si>
    <t>May 11, 2020-May 17, 2020</t>
  </si>
  <si>
    <t>May 18, 2020-May 24, 2020</t>
  </si>
  <si>
    <t>May 25, 2020-May 31, 2020</t>
  </si>
  <si>
    <t>June 1, 2020-June 7, 2020</t>
  </si>
  <si>
    <t>June 8, 2020-June 14, 2020</t>
  </si>
  <si>
    <t>June 15, 2020-June 21, 2020</t>
  </si>
  <si>
    <t>Project</t>
  </si>
  <si>
    <t>User</t>
  </si>
  <si>
    <t>10/21/2019</t>
  </si>
  <si>
    <t>10/22/2019</t>
  </si>
  <si>
    <t>10/23/2019</t>
  </si>
  <si>
    <t>10/24/2019</t>
  </si>
  <si>
    <t>10/25/2019</t>
  </si>
  <si>
    <t>10/26/2019</t>
  </si>
  <si>
    <t>10/27/2019</t>
  </si>
  <si>
    <t>Total</t>
  </si>
  <si>
    <t>Finance - SWEng Group 4</t>
  </si>
  <si>
    <t/>
  </si>
  <si>
    <t>00:00:00</t>
  </si>
  <si>
    <t>01:00:00</t>
  </si>
  <si>
    <t>Louis Newman</t>
  </si>
  <si>
    <t>Meetings - SWEng Group 4</t>
  </si>
  <si>
    <t>06:00:00</t>
  </si>
  <si>
    <t>Jp1439</t>
  </si>
  <si>
    <t>Rea524</t>
  </si>
  <si>
    <t>Jm2285</t>
  </si>
  <si>
    <t>Jb2200</t>
  </si>
  <si>
    <t>James Clawley</t>
  </si>
  <si>
    <t>TOTAL</t>
  </si>
  <si>
    <t>07:00:00</t>
  </si>
  <si>
    <t>total (£):</t>
  </si>
  <si>
    <t>10/28/2019</t>
  </si>
  <si>
    <t>10/29/2019</t>
  </si>
  <si>
    <t>10/30/2019</t>
  </si>
  <si>
    <t>10/31/2019</t>
  </si>
  <si>
    <t>11/01/2019</t>
  </si>
  <si>
    <t>11/02/2019</t>
  </si>
  <si>
    <t>11/03/2019</t>
  </si>
  <si>
    <t>00:10:00</t>
  </si>
  <si>
    <t>Administration - SWEng Group 4</t>
  </si>
  <si>
    <t>00:20:00</t>
  </si>
  <si>
    <t>Research - SWEng Group 4</t>
  </si>
  <si>
    <t>07:20:00</t>
  </si>
  <si>
    <t>weekly total:</t>
  </si>
  <si>
    <t>11/04/2019</t>
  </si>
  <si>
    <t>11/05/2019</t>
  </si>
  <si>
    <t>11/06/2019</t>
  </si>
  <si>
    <t>11/07/2019</t>
  </si>
  <si>
    <t>11/08/2019</t>
  </si>
  <si>
    <t>11/09/2019</t>
  </si>
  <si>
    <t>11/10/2019</t>
  </si>
  <si>
    <t>04:00:00</t>
  </si>
  <si>
    <t>05:00:00</t>
  </si>
  <si>
    <t>00:40:00</t>
  </si>
  <si>
    <t>01:40:00</t>
  </si>
  <si>
    <t>nathanbillis</t>
  </si>
  <si>
    <t>02:51:35</t>
  </si>
  <si>
    <t>01:30:00</t>
  </si>
  <si>
    <t>01:55:46</t>
  </si>
  <si>
    <t>07:17:21</t>
  </si>
  <si>
    <t>00:55:46</t>
  </si>
  <si>
    <t>00:26:35</t>
  </si>
  <si>
    <t>02:25:00</t>
  </si>
  <si>
    <t>03:25:00</t>
  </si>
  <si>
    <t>02:55:46</t>
  </si>
  <si>
    <t>11/11/2019</t>
  </si>
  <si>
    <t>11/12/2019</t>
  </si>
  <si>
    <t>11/13/2019</t>
  </si>
  <si>
    <t>11/14/2019</t>
  </si>
  <si>
    <t>11/15/2019</t>
  </si>
  <si>
    <t>11/16/2019</t>
  </si>
  <si>
    <t>11/17/2019</t>
  </si>
  <si>
    <t>02:00:00</t>
  </si>
  <si>
    <t>00:15:00</t>
  </si>
  <si>
    <t>Quality Manual - SWEng Group 4</t>
  </si>
  <si>
    <t>02:30:00</t>
  </si>
  <si>
    <t>02:45:00</t>
  </si>
  <si>
    <t>Sep. 30, 2019-Oct. 6, 2019</t>
  </si>
  <si>
    <t>Weekly interest (16.86%)</t>
  </si>
  <si>
    <t>Loans:</t>
  </si>
  <si>
    <t>Client</t>
  </si>
  <si>
    <t>Description</t>
  </si>
  <si>
    <t>Task</t>
  </si>
  <si>
    <t>Email</t>
  </si>
  <si>
    <t>Tags</t>
  </si>
  <si>
    <t>Billable</t>
  </si>
  <si>
    <t>Start Date</t>
  </si>
  <si>
    <t>Start Time</t>
  </si>
  <si>
    <t>End Date</t>
  </si>
  <si>
    <t>End Time</t>
  </si>
  <si>
    <t>Duration (h)</t>
  </si>
  <si>
    <t>Duration (decimal)</t>
  </si>
  <si>
    <t>Hourly Rate (GBP)</t>
  </si>
  <si>
    <t>Amount (GBP)</t>
  </si>
  <si>
    <t>Meetings</t>
  </si>
  <si>
    <t>SWEng Group 4</t>
  </si>
  <si>
    <t>Team meeting</t>
  </si>
  <si>
    <t>jb2200@york.ac.uk</t>
  </si>
  <si>
    <t>Yes</t>
  </si>
  <si>
    <t>jm2285@york.ac.uk</t>
  </si>
  <si>
    <t>lifn501@york.ac.uk</t>
  </si>
  <si>
    <t>rea524@york.ac.uk</t>
  </si>
  <si>
    <t>jc2421@york.ac.uk</t>
  </si>
  <si>
    <t>Roles assigned, talking through ideas</t>
  </si>
  <si>
    <t>jp1439@york.ac.uk</t>
  </si>
  <si>
    <t>Finance</t>
  </si>
  <si>
    <t>Basic outline of Financial Business Plan</t>
  </si>
  <si>
    <t>per hour £12.5</t>
  </si>
  <si>
    <t>wages at £12.50</t>
  </si>
  <si>
    <t>Put together a basic outline of all current expenses</t>
  </si>
  <si>
    <t>Narrowed down ideas and talked through how we will operate</t>
  </si>
  <si>
    <t>Administration</t>
  </si>
  <si>
    <t>Completing minutes after the meeting</t>
  </si>
  <si>
    <t>Software General</t>
  </si>
  <si>
    <t>Created first android studio project and researched github stuff.</t>
  </si>
  <si>
    <t>Research</t>
  </si>
  <si>
    <t>Reached out to MOB Kitchen and BBC Good Food, also researched time sheets and costs</t>
  </si>
  <si>
    <t>Software General - SWEng Group 4</t>
  </si>
  <si>
    <t>01:10:00</t>
  </si>
  <si>
    <t>08:30:00</t>
  </si>
  <si>
    <t>13:17:21</t>
  </si>
  <si>
    <t>wages at £12.5</t>
  </si>
  <si>
    <t>05:15:00</t>
  </si>
  <si>
    <t>00:45:00</t>
  </si>
  <si>
    <t>total:</t>
  </si>
  <si>
    <t>11/18/2019</t>
  </si>
  <si>
    <t>11/19/2019</t>
  </si>
  <si>
    <t>11/20/2019</t>
  </si>
  <si>
    <t>11/21/2019</t>
  </si>
  <si>
    <t>11/22/2019</t>
  </si>
  <si>
    <t>11/23/2019</t>
  </si>
  <si>
    <t>11/24/2019</t>
  </si>
  <si>
    <t>00:30:00</t>
  </si>
  <si>
    <t>07:45:00</t>
  </si>
  <si>
    <t>11/25/2019</t>
  </si>
  <si>
    <t>11/26/2019</t>
  </si>
  <si>
    <t>11/27/2019</t>
  </si>
  <si>
    <t>11/28/2019</t>
  </si>
  <si>
    <t>11/29/2019</t>
  </si>
  <si>
    <t>11/30/2019</t>
  </si>
  <si>
    <t>12/01/2019</t>
  </si>
  <si>
    <t>06:15:00</t>
  </si>
  <si>
    <t>01:15:00</t>
  </si>
  <si>
    <t>03:00:00</t>
  </si>
  <si>
    <t>01:45:00</t>
  </si>
  <si>
    <t>13:00:00</t>
  </si>
  <si>
    <t>04:15:00</t>
  </si>
  <si>
    <t>10:00:00</t>
  </si>
  <si>
    <t>20:15:00</t>
  </si>
  <si>
    <t>total</t>
  </si>
  <si>
    <t>ncab500@york.ac.uk</t>
  </si>
  <si>
    <t>Quality Manual</t>
  </si>
  <si>
    <t>Created Design specification QA description, integrated github with Trello and edited specification .drawio flow diagram to fit requirements.</t>
  </si>
  <si>
    <t>Time sheet information</t>
  </si>
  <si>
    <t>working on QA</t>
  </si>
  <si>
    <t>Editing layout, adding time sheet details</t>
  </si>
  <si>
    <t>Adding pair programming deatils</t>
  </si>
  <si>
    <t>12/02/2019</t>
  </si>
  <si>
    <t>12/03/2019</t>
  </si>
  <si>
    <t>12/04/2019</t>
  </si>
  <si>
    <t>12/05/2019</t>
  </si>
  <si>
    <t>12/06/2019</t>
  </si>
  <si>
    <t>12/07/2019</t>
  </si>
  <si>
    <t>12/08/2019</t>
  </si>
  <si>
    <t>02:00:49</t>
  </si>
  <si>
    <t>07:00:49</t>
  </si>
  <si>
    <t>01:00:49</t>
  </si>
  <si>
    <t>14:00:49</t>
  </si>
  <si>
    <t>01/13/2020</t>
  </si>
  <si>
    <t>01/14/2020</t>
  </si>
  <si>
    <t>01/15/2020</t>
  </si>
  <si>
    <t>01/16/2020</t>
  </si>
  <si>
    <t>01/17/2020</t>
  </si>
  <si>
    <t>01/18/2020</t>
  </si>
  <si>
    <t>01/19/2020</t>
  </si>
  <si>
    <t>06:30:00</t>
  </si>
  <si>
    <t>19:45:00</t>
  </si>
  <si>
    <t>03:45:00</t>
  </si>
  <si>
    <t>10:15:00</t>
  </si>
  <si>
    <t>03:30:00</t>
  </si>
  <si>
    <t>User Stories - SWEng Group 4</t>
  </si>
  <si>
    <t>12:10:50</t>
  </si>
  <si>
    <t>19:55:50</t>
  </si>
  <si>
    <t>04:30:00</t>
  </si>
  <si>
    <t>02:40:50</t>
  </si>
  <si>
    <t>05:30:00</t>
  </si>
  <si>
    <t>02:15:00</t>
  </si>
  <si>
    <t>08:45:00</t>
  </si>
  <si>
    <t>45:25:50</t>
  </si>
  <si>
    <t>hours paid:</t>
  </si>
  <si>
    <t>OUT</t>
  </si>
  <si>
    <t>IN</t>
  </si>
  <si>
    <t>Loans in</t>
  </si>
  <si>
    <t>Cost of Labour (12.5 GBP per hour)</t>
  </si>
  <si>
    <t>Firestore Hosting</t>
  </si>
  <si>
    <t>Deployment to app stores</t>
  </si>
  <si>
    <t>Opening Balance</t>
  </si>
  <si>
    <t>Closing Balance</t>
  </si>
  <si>
    <t>OUT total</t>
  </si>
  <si>
    <t>IN total</t>
  </si>
  <si>
    <t>Module purchases IN</t>
  </si>
  <si>
    <t>Module purchases OUT</t>
  </si>
  <si>
    <t>Weekly outgoings table:</t>
  </si>
  <si>
    <t>Num weekly hours</t>
  </si>
  <si>
    <t>Total debit</t>
  </si>
  <si>
    <t>Total credit</t>
  </si>
  <si>
    <t>total owed in rent, IT and utilities</t>
  </si>
  <si>
    <t>01/20/2020</t>
  </si>
  <si>
    <t>01/21/2020</t>
  </si>
  <si>
    <t>01/22/2020</t>
  </si>
  <si>
    <t>01/23/2020</t>
  </si>
  <si>
    <t>01/24/2020</t>
  </si>
  <si>
    <t>01/25/2020</t>
  </si>
  <si>
    <t>01/26/2020</t>
  </si>
  <si>
    <t>05:55:00</t>
  </si>
  <si>
    <t>06:10:00</t>
  </si>
  <si>
    <t>Software - SWEng Group 4</t>
  </si>
  <si>
    <t>09:00:00</t>
  </si>
  <si>
    <t>12:45:00</t>
  </si>
  <si>
    <t>05:45:00</t>
  </si>
  <si>
    <t>Marketing - SWEng Group 4</t>
  </si>
  <si>
    <t>Design - SWEng Group 4</t>
  </si>
  <si>
    <t>07:55:00</t>
  </si>
  <si>
    <t>14:30:00</t>
  </si>
  <si>
    <t>03:15:00</t>
  </si>
  <si>
    <t>Updated weekly finance, paying for previous week, checked functional specification and added all stories as tasks to software</t>
  </si>
  <si>
    <t>10:00:00 AM</t>
  </si>
  <si>
    <t>11:00:00 AM</t>
  </si>
  <si>
    <t>10:45:00 AM</t>
  </si>
  <si>
    <t>Booked session for Friday and talked about functional specification</t>
  </si>
  <si>
    <t>12:00:00 PM</t>
  </si>
  <si>
    <t xml:space="preserve">Team Meeting </t>
  </si>
  <si>
    <t>11:30:00 AM</t>
  </si>
  <si>
    <t>Meeting</t>
  </si>
  <si>
    <t>Team Meeting</t>
  </si>
  <si>
    <t xml:space="preserve">team meeting
</t>
  </si>
  <si>
    <t>11:40:00 AM</t>
  </si>
  <si>
    <t>Monday morning meeting</t>
  </si>
  <si>
    <t>Design</t>
  </si>
  <si>
    <t>Designed mock UI</t>
  </si>
  <si>
    <t>02:00:00 PM</t>
  </si>
  <si>
    <t>03:00:00 PM</t>
  </si>
  <si>
    <t>Created mockup recipe design in Xcode (iOS) whilst using android icons + design principles</t>
  </si>
  <si>
    <t>10:30:00 PM</t>
  </si>
  <si>
    <t>02:30:00 AM</t>
  </si>
  <si>
    <t>Adding user stories on Trello ready for organizing after user story rating session. Stories available now for development</t>
  </si>
  <si>
    <t>08:30:00 AM</t>
  </si>
  <si>
    <t>10:30:00 AM</t>
  </si>
  <si>
    <t>Added timeline design (from Xcode mockup design using android image elements)</t>
  </si>
  <si>
    <t>11:00:00 PM</t>
  </si>
  <si>
    <t>12:00:00 AM</t>
  </si>
  <si>
    <t>making a finance marketing plan. researching different marketing techniques and trying to reduce money spent.</t>
  </si>
  <si>
    <t>09:00:00 AM</t>
  </si>
  <si>
    <t>Software</t>
  </si>
  <si>
    <t>Started programming - Working on side menu</t>
  </si>
  <si>
    <t>Attached project to firebase and made sure project was ready to go</t>
  </si>
  <si>
    <t>01:00:00 PM</t>
  </si>
  <si>
    <t xml:space="preserve">Working on side menus and learning about android studio. </t>
  </si>
  <si>
    <t>Created Firebase and setup github with Louis</t>
  </si>
  <si>
    <t>Focus on the cost of firebase and list the needed products of firebase</t>
  </si>
  <si>
    <t>Built revenue model</t>
  </si>
  <si>
    <t>04:00:00 PM</t>
  </si>
  <si>
    <t>05:00:00 PM</t>
  </si>
  <si>
    <t>07:00:00 PM</t>
  </si>
  <si>
    <t>07:30:00 PM</t>
  </si>
  <si>
    <t>User Stories</t>
  </si>
  <si>
    <t>Going though the users stories and establishing agreed values for value,risk and time to complete</t>
  </si>
  <si>
    <t>User stories</t>
  </si>
  <si>
    <t>Rated all user stories as a full team</t>
  </si>
  <si>
    <t xml:space="preserve">User story classification </t>
  </si>
  <si>
    <t>Assessed user stories value and risks</t>
  </si>
  <si>
    <t>team discussion about user stories</t>
  </si>
  <si>
    <t>Ranking user stories</t>
  </si>
  <si>
    <t>Created notes from Bucky Roberts (newboston) java android development tutorials for the first 1/4 of his series. Mainly UI stuff.
Also updated everyone on next weeks meeting agenda and design/QA alternations fro QA metrics that need to be made before the QA deadline</t>
  </si>
  <si>
    <t>01:30:00 PM</t>
  </si>
  <si>
    <t>03:30:00 PM</t>
  </si>
  <si>
    <t>Researching how java uses the firebase and looked into preparation of sign in and register pages</t>
  </si>
  <si>
    <t>07:15:00 PM</t>
  </si>
  <si>
    <t>Creating high risk high reward graph for further planning</t>
  </si>
  <si>
    <t>03:45:00 PM</t>
  </si>
  <si>
    <t>Research into junit testing</t>
  </si>
  <si>
    <t>Prep for finance meeting with Tony</t>
  </si>
  <si>
    <t>Created doc for risk reward graph and iterations. Assigned user stories to iterations</t>
  </si>
  <si>
    <t>Agenda and Minutes prep</t>
  </si>
  <si>
    <t>03:15:00 PM</t>
  </si>
  <si>
    <t>09:30:00 AM</t>
  </si>
  <si>
    <t>Team meeting -&gt; welcome back and set tasks for financial business plan. Also set everyone to write user stories to begin road map.</t>
  </si>
  <si>
    <t>started Functional Spec document formatting</t>
  </si>
  <si>
    <t>02:30:00 PM</t>
  </si>
  <si>
    <t>Wrote user stories</t>
  </si>
  <si>
    <t>Writing up user stories</t>
  </si>
  <si>
    <t>Writing up features as user stories</t>
  </si>
  <si>
    <t>User Stories - creation of user stories</t>
  </si>
  <si>
    <t>08:00:00 PM</t>
  </si>
  <si>
    <t>08:30:00 PM</t>
  </si>
  <si>
    <t>writing up user stories, formatting correctly and sorting through</t>
  </si>
  <si>
    <t>Functional Spec</t>
  </si>
  <si>
    <t>Reformatting all user stories to have requirements and tests</t>
  </si>
  <si>
    <t>Functional User Spec - Research into existing Functional User Specs and working on the configuration section of the spec.</t>
  </si>
  <si>
    <t>User stories (Server related only)</t>
  </si>
  <si>
    <t>04:30:00 PM</t>
  </si>
  <si>
    <t>teamwork</t>
  </si>
  <si>
    <t>03:40:50 PM</t>
  </si>
  <si>
    <t>Working on Functional Specification</t>
  </si>
  <si>
    <t>04:45:00 PM</t>
  </si>
  <si>
    <t>Finished writing up user stories</t>
  </si>
  <si>
    <t>Functional spec</t>
  </si>
  <si>
    <t>Setting up project Gantt chart. Problem with Uni comps and had to restart in Project manager. Excel Gantt not good enough</t>
  </si>
  <si>
    <t>12:30:00 PM</t>
  </si>
  <si>
    <t>Setting up project roadmap and correcting iterations in func spec</t>
  </si>
  <si>
    <t>Researched Firestore duplication for social feed and build the risks section of the functional specification and added 4 risks for: (Server data structure), (Server document limits), (Feature creep) and (Star rating system in conjunction with number of reviews). Also found an excellent course through Fireship.io for data modelling and cloud functions.</t>
  </si>
  <si>
    <t>06:00:00 PM</t>
  </si>
  <si>
    <t>Premium Features - Researched and added a list of ideas for premium features to the team drive</t>
  </si>
  <si>
    <t>06:15:00 PM</t>
  </si>
  <si>
    <t>Finalising initial user stories for server compatibility. Also adding vital privacy policy user story to user interaction section.</t>
  </si>
  <si>
    <t>Added 4 risks (server host limits), (capacity), (hardware implementation and testing) and (versioning) in the functional specification</t>
  </si>
  <si>
    <t>03:00:00 AM</t>
  </si>
  <si>
    <t>Assign roles for the week</t>
  </si>
  <si>
    <t>09:40:00 AM</t>
  </si>
  <si>
    <t>10:40:00 AM</t>
  </si>
  <si>
    <t>Listed android design requirements and best/worst case scenarios from existing apps.</t>
  </si>
  <si>
    <t>02:09:12 PM</t>
  </si>
  <si>
    <t>04:19:12 PM</t>
  </si>
  <si>
    <t>02:10:00</t>
  </si>
  <si>
    <t xml:space="preserve">Flashcard Design idea and implementation </t>
  </si>
  <si>
    <t>04:43:02 PM</t>
  </si>
  <si>
    <t>04:58:02 PM</t>
  </si>
  <si>
    <t>Researching Apps in the current market</t>
  </si>
  <si>
    <t>08:36:45 PM</t>
  </si>
  <si>
    <t>09:03:20 PM</t>
  </si>
  <si>
    <t>Collate Scranplan ideas with android and general design restrictions/ best practices</t>
  </si>
  <si>
    <t>04:00:00 AM</t>
  </si>
  <si>
    <t>Marketing research</t>
  </si>
  <si>
    <t>10:00:00 PM</t>
  </si>
  <si>
    <t>11:30:00 PM</t>
  </si>
  <si>
    <t>Researched names, ways to make money and got all ideas down on the google drive</t>
  </si>
  <si>
    <t>Setting up Monday agenda</t>
  </si>
  <si>
    <t>Looking into online databases</t>
  </si>
  <si>
    <t>02:14:25 PM</t>
  </si>
  <si>
    <t>03:10:11 PM</t>
  </si>
  <si>
    <t>09:45:00 AM</t>
  </si>
  <si>
    <t>Created QA Manual template</t>
  </si>
  <si>
    <t>Finishing off minutes and writing agenda for next meeting</t>
  </si>
  <si>
    <t>Started financial section of QA draft</t>
  </si>
  <si>
    <t>Completing marketing role</t>
  </si>
  <si>
    <t>QA manual - Role</t>
  </si>
  <si>
    <t>QA Manual - Putting doc together</t>
  </si>
  <si>
    <t>11:45:00 AM</t>
  </si>
  <si>
    <t>Updated Design role QA description</t>
  </si>
  <si>
    <t>Finances spreadsheet</t>
  </si>
  <si>
    <t xml:space="preserve">Work on QA manual </t>
  </si>
  <si>
    <t>01:15:00 PM</t>
  </si>
  <si>
    <t>Specifications and requirements</t>
  </si>
  <si>
    <t>QA manual</t>
  </si>
  <si>
    <t>QA Manual</t>
  </si>
  <si>
    <t>QA Manual - Role and testing sections</t>
  </si>
  <si>
    <t>Setting up agenda for meeting</t>
  </si>
  <si>
    <t>05:15:00 PM</t>
  </si>
  <si>
    <t>28:00:00</t>
  </si>
  <si>
    <t>28:15:00</t>
  </si>
  <si>
    <t>67:40:00</t>
  </si>
  <si>
    <t>Continued building revenue model and researched attaching an android project to firebase for authentication</t>
  </si>
  <si>
    <t>all rounded down to nearest 15 mins</t>
  </si>
  <si>
    <t>rounded down to nearest 15 mins</t>
  </si>
  <si>
    <t>Billable total</t>
  </si>
  <si>
    <t>BillableTotal</t>
  </si>
  <si>
    <t>Billable Total</t>
  </si>
  <si>
    <t>Labour Estimates</t>
  </si>
  <si>
    <t>Item</t>
  </si>
  <si>
    <t>Cost</t>
  </si>
  <si>
    <t>Management</t>
  </si>
  <si>
    <t>Each numbered and given iteration</t>
  </si>
  <si>
    <t>25% for each user story</t>
  </si>
  <si>
    <t>5% per member, per user story</t>
  </si>
  <si>
    <t>7 hours per ad campaign</t>
  </si>
  <si>
    <t>Term week</t>
  </si>
  <si>
    <t>Christmas</t>
  </si>
  <si>
    <t>Easter</t>
  </si>
  <si>
    <t>First</t>
  </si>
  <si>
    <t>Second</t>
  </si>
  <si>
    <t>Third</t>
  </si>
  <si>
    <t>Iteration</t>
  </si>
  <si>
    <t>Hours</t>
  </si>
  <si>
    <t>Amount</t>
  </si>
  <si>
    <t>weeks per iteration</t>
  </si>
  <si>
    <t>2 hours per week (From historic data)</t>
  </si>
  <si>
    <t>Code review</t>
  </si>
  <si>
    <t>Ad campaign</t>
  </si>
  <si>
    <t>Total per week</t>
  </si>
  <si>
    <t>User testing</t>
  </si>
  <si>
    <t>10 hours per iteration</t>
  </si>
  <si>
    <t>40% per story</t>
  </si>
  <si>
    <t>Ammendments</t>
  </si>
  <si>
    <t>Final ammendments</t>
  </si>
  <si>
    <t>meetings</t>
  </si>
  <si>
    <t>1 hour per person per week</t>
  </si>
  <si>
    <t>Pair programming</t>
  </si>
  <si>
    <t>Weekly hours to nearest higher 0.25</t>
  </si>
  <si>
    <t>borrowed money</t>
  </si>
  <si>
    <t>goal seek</t>
  </si>
  <si>
    <t>number of hours for final ammedments per iteration</t>
  </si>
  <si>
    <t>number of hours for user testing per final iteration</t>
  </si>
  <si>
    <t>number of hours for group tender presentation per user</t>
  </si>
  <si>
    <t>number of hours for final demnstration and sales presentation</t>
  </si>
  <si>
    <t>per member</t>
  </si>
  <si>
    <t>roughly 2</t>
  </si>
  <si>
    <t>total 3</t>
  </si>
  <si>
    <t>estimate cost of modules (Have to buy 2)</t>
  </si>
  <si>
    <t>budget max costs</t>
  </si>
  <si>
    <t>01/27/2020</t>
  </si>
  <si>
    <t>01/28/2020</t>
  </si>
  <si>
    <t>01/29/2020</t>
  </si>
  <si>
    <t>01/30/2020</t>
  </si>
  <si>
    <t>01/31/2020</t>
  </si>
  <si>
    <t>02/01/2020</t>
  </si>
  <si>
    <t>02/02/2020</t>
  </si>
  <si>
    <t>00:50:00</t>
  </si>
  <si>
    <t>07:50:00</t>
  </si>
  <si>
    <t>05:20:00</t>
  </si>
  <si>
    <t>12:00:00</t>
  </si>
  <si>
    <t>08:20:00</t>
  </si>
  <si>
    <t>11:00:00</t>
  </si>
  <si>
    <t>35:05:00</t>
  </si>
  <si>
    <t>group team meeting</t>
  </si>
  <si>
    <t xml:space="preserve">12.50 GBP </t>
  </si>
  <si>
    <t>Programming tab layout into appplication</t>
  </si>
  <si>
    <t>User story C2</t>
  </si>
  <si>
    <t xml:space="preserve">9.38 GBP </t>
  </si>
  <si>
    <t>Programming recipe layouts on main screen</t>
  </si>
  <si>
    <t>User story C1</t>
  </si>
  <si>
    <t>Prep for meeting with Financial Advisor</t>
  </si>
  <si>
    <t xml:space="preserve">6.25 GBP </t>
  </si>
  <si>
    <t>Meeting with Financial Advisor</t>
  </si>
  <si>
    <t xml:space="preserve">4.17 GBP </t>
  </si>
  <si>
    <t>Researched JUnit testing and implemented first JUnit 4 test example. Checks for an exception if an ‘@‘ symbol is within an input email string.</t>
  </si>
  <si>
    <t>Calculating finance for marketing and estimating users we expect to get</t>
  </si>
  <si>
    <t>QA Manual adjustments</t>
  </si>
  <si>
    <t xml:space="preserve">3.13 GBP </t>
  </si>
  <si>
    <t>Updated QA manual to include information on how hours will be tracked, enable individual programming when pair programming is non-viable and updated metrics for myself the financial manager. Also spoke to team lead in reference to all changes and all recommendations communicated.</t>
  </si>
  <si>
    <t>Adapting QA manual for submission</t>
  </si>
  <si>
    <t>Rewriting parts of the functional spec following feedback</t>
  </si>
  <si>
    <t>Financial business plan layout construction</t>
  </si>
  <si>
    <t xml:space="preserve">Working on side slider and qa metrics </t>
  </si>
  <si>
    <t xml:space="preserve">25.00 GBP </t>
  </si>
  <si>
    <t xml:space="preserve">estimate the cost of firebase </t>
  </si>
  <si>
    <t>Working on redoing functional specification and QA</t>
  </si>
  <si>
    <t>Finance manager metrics modifications</t>
  </si>
  <si>
    <t>Meeting to check over functional spec and QA manual</t>
  </si>
  <si>
    <t xml:space="preserve">18.75 GBP </t>
  </si>
  <si>
    <t>group discussion though the QA manual and functional spec</t>
  </si>
  <si>
    <t xml:space="preserve">Meeting group - reviewing document and design </t>
  </si>
  <si>
    <t>Functional Spec review</t>
  </si>
  <si>
    <t>team meeting about QA manual</t>
  </si>
  <si>
    <t>Updated QA and Functional Spec</t>
  </si>
  <si>
    <t>QA Manual review</t>
  </si>
  <si>
    <t>JUnit testing for A1</t>
  </si>
  <si>
    <t>User story A1</t>
  </si>
  <si>
    <t>JUnit testing for A2</t>
  </si>
  <si>
    <t>User story A2</t>
  </si>
  <si>
    <t>Putting together financial Business Plan</t>
  </si>
  <si>
    <t>Constructing the documents and making sure i include all relevant parts of financial business plan</t>
  </si>
  <si>
    <t xml:space="preserve">31.25 GBP </t>
  </si>
  <si>
    <t>Total Billable</t>
  </si>
  <si>
    <t>team decision</t>
  </si>
  <si>
    <t>5 hours per iteration</t>
  </si>
  <si>
    <t>final week also needs meetings</t>
  </si>
  <si>
    <t>added to week 7</t>
  </si>
  <si>
    <t>any other things people need hours for</t>
  </si>
  <si>
    <t>project wide standards</t>
  </si>
  <si>
    <t>roughly 1</t>
  </si>
  <si>
    <t>added week 6</t>
  </si>
  <si>
    <t>week 8 add contracts hours</t>
  </si>
  <si>
    <t>roughly 6</t>
  </si>
  <si>
    <t>roughly 5 + 1</t>
  </si>
  <si>
    <t>roughly 4 + 1</t>
  </si>
  <si>
    <t xml:space="preserve">I hour every 2 weeks for 3 people </t>
  </si>
  <si>
    <t>paired design meeting - 2</t>
  </si>
  <si>
    <t>2 total</t>
  </si>
  <si>
    <t>11 per person</t>
  </si>
  <si>
    <t>£200 per module</t>
  </si>
  <si>
    <t>6 hours</t>
  </si>
  <si>
    <t>Module purchases (OUT)</t>
  </si>
  <si>
    <t>Module sales (IN)</t>
  </si>
  <si>
    <t>Loans (IN)</t>
  </si>
  <si>
    <t>Presentation preparation</t>
  </si>
  <si>
    <t>Project Iteration Stage</t>
  </si>
  <si>
    <t>Preparation</t>
  </si>
  <si>
    <t>Iteration 1, week 1</t>
  </si>
  <si>
    <t>Iteration 1, week 2</t>
  </si>
  <si>
    <t>Iteration 1, week 3</t>
  </si>
  <si>
    <t>Iteration 1, week 4</t>
  </si>
  <si>
    <t>Iteration 1, week 5</t>
  </si>
  <si>
    <t>Iteration 1, week 6</t>
  </si>
  <si>
    <t>Iteration 2, week 1</t>
  </si>
  <si>
    <t>Iteration 2, week 2</t>
  </si>
  <si>
    <t>Iteration 2, week 3</t>
  </si>
  <si>
    <t>Iteration 2, week 4</t>
  </si>
  <si>
    <t>Iteration 2, week 5</t>
  </si>
  <si>
    <t>Iteration 3, week 1</t>
  </si>
  <si>
    <t>Iteration 3, week 2</t>
  </si>
  <si>
    <t>Iteration 3, week 3</t>
  </si>
  <si>
    <t>Iteration 3, week 4</t>
  </si>
  <si>
    <t>Iteration 3, week 5</t>
  </si>
  <si>
    <t>Presentation &amp; hand in</t>
  </si>
  <si>
    <t>cost of interest and modules</t>
  </si>
  <si>
    <t>cost of rent &amp; utilities</t>
  </si>
  <si>
    <t>num hours</t>
  </si>
  <si>
    <t>out total</t>
  </si>
  <si>
    <t>total overhead</t>
  </si>
  <si>
    <t>overhead recovery rate</t>
  </si>
  <si>
    <t>Weekly interest (16.86% APR)</t>
  </si>
  <si>
    <t>Total credit for loans</t>
  </si>
  <si>
    <t>Total credit for modules</t>
  </si>
  <si>
    <t>Creditors</t>
  </si>
  <si>
    <t>rent &amp; modules</t>
  </si>
  <si>
    <t>02/03/2020</t>
  </si>
  <si>
    <t>02/04/2020</t>
  </si>
  <si>
    <t>02/05/2020</t>
  </si>
  <si>
    <t>02/06/2020</t>
  </si>
  <si>
    <t>02/07/2020</t>
  </si>
  <si>
    <t>02/08/2020</t>
  </si>
  <si>
    <t>02/09/2020</t>
  </si>
  <si>
    <t>13:45:00</t>
  </si>
  <si>
    <t>12:15:00</t>
  </si>
  <si>
    <t>Group weekly meeting</t>
  </si>
  <si>
    <t>writing up minutes and formatting</t>
  </si>
  <si>
    <t>Group meeting</t>
  </si>
  <si>
    <t xml:space="preserve">Team meeting </t>
  </si>
  <si>
    <t>General Meeting</t>
  </si>
  <si>
    <t>Financial business plan - put together all team estimates and build up a financial picture of the project so far</t>
  </si>
  <si>
    <t>Improve the estimation of cost of firebase</t>
  </si>
  <si>
    <t xml:space="preserve">Working on getting side menu to work. And learning more about android studio </t>
  </si>
  <si>
    <t>User story C34</t>
  </si>
  <si>
    <t>05:45:00 PM</t>
  </si>
  <si>
    <t>Financial business plan - add marketing elements and help Jun with estimates and attempt to make his storage plan a viable addition</t>
  </si>
  <si>
    <t>Design spec 2 intro + design guidelines</t>
  </si>
  <si>
    <t>02:00:00 AM</t>
  </si>
  <si>
    <t>marketing finance sheet</t>
  </si>
  <si>
    <t>Financial business plan - Last couple of sections and analysis of spreadsheet</t>
  </si>
  <si>
    <t>Financial business plan - finishing off</t>
  </si>
  <si>
    <t>UML class diagram (Recipes + Recipe Presentations)</t>
  </si>
  <si>
    <t>software - Helping team get up and running with their own user stories</t>
  </si>
  <si>
    <t>Finish the user story and send pull request and start user story C2(?)</t>
  </si>
  <si>
    <t xml:space="preserve">Design the recipe xml schema </t>
  </si>
  <si>
    <t>Writing functionality for C3. Getting used to android studio</t>
  </si>
  <si>
    <t>User story C3</t>
  </si>
  <si>
    <t>Finish and hand in business plan</t>
  </si>
  <si>
    <t>08:00:00 AM</t>
  </si>
  <si>
    <t>working on user story C20. set up new section for initial user customisation.</t>
  </si>
  <si>
    <t>User story C20</t>
  </si>
  <si>
    <t>XML Scheme meeting and prep</t>
  </si>
  <si>
    <t>researched how firebase stores user information and how to customise settings</t>
  </si>
  <si>
    <t>Finishing functionality</t>
  </si>
  <si>
    <t>Building layout basis for recipe images</t>
  </si>
  <si>
    <t>Setting up meeting &amp; reading Schema</t>
  </si>
  <si>
    <t>11:15:00 AM</t>
  </si>
  <si>
    <t>13:15:00</t>
  </si>
  <si>
    <t>08:15:00</t>
  </si>
  <si>
    <t>13:30:00</t>
  </si>
  <si>
    <t>40:30:00</t>
  </si>
  <si>
    <t>05:30:00 PM</t>
  </si>
  <si>
    <t>Developed and added sidebar</t>
  </si>
  <si>
    <t>User story C35</t>
  </si>
  <si>
    <t>Wiggle room:</t>
  </si>
  <si>
    <t>Rent</t>
  </si>
  <si>
    <t>Utilities</t>
  </si>
  <si>
    <t>Labour</t>
  </si>
  <si>
    <t>Interest</t>
  </si>
  <si>
    <t>Modules</t>
  </si>
  <si>
    <t>02/10/2020</t>
  </si>
  <si>
    <t>02/11/2020</t>
  </si>
  <si>
    <t>02/12/2020</t>
  </si>
  <si>
    <t>02/13/2020</t>
  </si>
  <si>
    <t>02/14/2020</t>
  </si>
  <si>
    <t>02/15/2020</t>
  </si>
  <si>
    <t>02/16/2020</t>
  </si>
  <si>
    <t>Testing - SWEng Group 4</t>
  </si>
  <si>
    <t>Tender presentation - SWEng Group 4</t>
  </si>
  <si>
    <t>34:00:00</t>
  </si>
  <si>
    <t>17:00:00</t>
  </si>
  <si>
    <t>14:00:00</t>
  </si>
  <si>
    <t>17:45:00</t>
  </si>
  <si>
    <t>70:15:00</t>
  </si>
  <si>
    <t>Marketing section for group tender presentation</t>
  </si>
  <si>
    <t xml:space="preserve">Group meeting and discussion of UML Diagrams 
</t>
  </si>
  <si>
    <t>Design and Team meetings</t>
  </si>
  <si>
    <t>Weekly finances</t>
  </si>
  <si>
    <t>UML diagram design</t>
  </si>
  <si>
    <t>team meeting</t>
  </si>
  <si>
    <t>Updated XML design themes for Android studio, edited recipe uml class diagram and started editing uml login class diagram</t>
  </si>
  <si>
    <t>Updated Trello with new UML specification attachment information</t>
  </si>
  <si>
    <t>Updated presentation PowerPoint slides for look &amp; feel, iterations and platform</t>
  </si>
  <si>
    <t>Setting up link to firestore database and build of local data structures</t>
  </si>
  <si>
    <t>Tender presentation</t>
  </si>
  <si>
    <t>Marketing section of presentation&amp; logo design</t>
  </si>
  <si>
    <t>Putting together and organising finances for display in tender presentation</t>
  </si>
  <si>
    <t xml:space="preserve">Meeting to discuss presentation </t>
  </si>
  <si>
    <t>Presentation planning</t>
  </si>
  <si>
    <t>Discussion about presentation</t>
  </si>
  <si>
    <t>Presentation prep</t>
  </si>
  <si>
    <t>Finished and commented full stories for A1 and A2</t>
  </si>
  <si>
    <t>Made wireframe models for recipe screens (both free and paid).
Produced UI diagrams for the mealplanner, including multiple versions and different screens.
Updated UML recipe diagram briefly to include new meal planner information.</t>
  </si>
  <si>
    <t xml:space="preserve">Working on presentation </t>
  </si>
  <si>
    <t>07:24:00 PM</t>
  </si>
  <si>
    <t>08:24:00 PM</t>
  </si>
  <si>
    <t>tender presentation work</t>
  </si>
  <si>
    <t>Presentation meeting</t>
  </si>
  <si>
    <t>12:20:00 PM</t>
  </si>
  <si>
    <t>01:20:00 PM</t>
  </si>
  <si>
    <t>Worked on tender presentation</t>
  </si>
  <si>
    <t>Group meeting for presentation and meeting</t>
  </si>
  <si>
    <t xml:space="preserve">Discussion about presentation </t>
  </si>
  <si>
    <t>worked on tender pres</t>
  </si>
  <si>
    <t>group work on presentation</t>
  </si>
  <si>
    <t>Run through of tender presentation</t>
  </si>
  <si>
    <t xml:space="preserve">Group meeting to discuss presention </t>
  </si>
  <si>
    <t>Presentation meeting and final mock presentations + timings.</t>
  </si>
  <si>
    <t>rehearse presentation and discussion about questions</t>
  </si>
  <si>
    <t>Setting up scroll views to accept C3 when merging</t>
  </si>
  <si>
    <t>08:45:00 PM</t>
  </si>
  <si>
    <t>Changing from Activity to Dialog Fragmnet</t>
  </si>
  <si>
    <t>Firebase documentation</t>
  </si>
  <si>
    <t>09:45:00 PM</t>
  </si>
  <si>
    <t>Personal presentation practice</t>
  </si>
  <si>
    <t>Getting tabs to work again, trying to Unit test fragments</t>
  </si>
  <si>
    <t>Programmed images being pulled from Firebase servers</t>
  </si>
  <si>
    <t>Testing</t>
  </si>
  <si>
    <t xml:space="preserve">Testing and peer review of A1 A2 user stories and merging into the master </t>
  </si>
  <si>
    <t>04:15:00 PM</t>
  </si>
  <si>
    <t>Redesigned Filter page, &amp; researched firebase boolean connections</t>
  </si>
  <si>
    <t>Total hours:</t>
  </si>
  <si>
    <t>extra</t>
  </si>
  <si>
    <t>Predicted weekly hours</t>
  </si>
  <si>
    <t>Weekly hours</t>
  </si>
  <si>
    <t>Loans</t>
  </si>
  <si>
    <t xml:space="preserve">Module sales </t>
  </si>
  <si>
    <t xml:space="preserve">Utilities Rent </t>
  </si>
  <si>
    <t xml:space="preserve">IT infrastructure </t>
  </si>
  <si>
    <t xml:space="preserve">Cost of Labour </t>
  </si>
  <si>
    <t xml:space="preserve">Weekly interest </t>
  </si>
  <si>
    <t xml:space="preserve">Module purchases </t>
  </si>
  <si>
    <t xml:space="preserve">Long term loans </t>
  </si>
  <si>
    <t xml:space="preserve">Owed on contracts </t>
  </si>
  <si>
    <t>Predicted hours</t>
  </si>
  <si>
    <t>Actual hours</t>
  </si>
  <si>
    <t>Finance Manager</t>
  </si>
  <si>
    <t>Project Manager</t>
  </si>
  <si>
    <t>Desgin &amp; Specification Manager</t>
  </si>
  <si>
    <t>Lead Software Developer</t>
  </si>
  <si>
    <t>Testing &amp; Integration Manager</t>
  </si>
  <si>
    <t>Marketing Manager</t>
  </si>
  <si>
    <t>XML &amp; Server Manager</t>
  </si>
  <si>
    <t>Time</t>
  </si>
  <si>
    <t>James Pearson</t>
  </si>
  <si>
    <t>Joe Butler</t>
  </si>
  <si>
    <t>Becky Anderson</t>
  </si>
  <si>
    <t>Jun Ma</t>
  </si>
  <si>
    <t>Nathan Billis</t>
  </si>
  <si>
    <t>Assigned</t>
  </si>
  <si>
    <t>Actual</t>
  </si>
  <si>
    <t>Tender Presentation</t>
  </si>
  <si>
    <t>Week total:</t>
  </si>
  <si>
    <t>Role</t>
  </si>
  <si>
    <t>Name</t>
  </si>
  <si>
    <t>02/17/2020</t>
  </si>
  <si>
    <t>02/18/2020</t>
  </si>
  <si>
    <t>02/19/2020</t>
  </si>
  <si>
    <t>02/20/2020</t>
  </si>
  <si>
    <t>02/21/2020</t>
  </si>
  <si>
    <t>02/22/2020</t>
  </si>
  <si>
    <t>02/23/2020</t>
  </si>
  <si>
    <t>04:45:00</t>
  </si>
  <si>
    <t>08:00:00</t>
  </si>
  <si>
    <t>Presentation practice</t>
  </si>
  <si>
    <t>Prepare for the presentation</t>
  </si>
  <si>
    <t>Run through and presented tender presentation</t>
  </si>
  <si>
    <t>Iteration Planning and chart updating</t>
  </si>
  <si>
    <t>Financial report 1 &amp; updated financial business plan with feedback from financial backer</t>
  </si>
  <si>
    <t>working on user story C20. all filters working and submit and skip buttons</t>
  </si>
  <si>
    <t>Finish off financial business plan &amp; first financial report</t>
  </si>
  <si>
    <t>Worked on building up queries and getting other members up and running</t>
  </si>
  <si>
    <t>User story C6</t>
  </si>
  <si>
    <t>Created wireframe models for profile page and 4 possible presentation screens</t>
  </si>
  <si>
    <t>02:15:00 PM</t>
  </si>
  <si>
    <t>Meeting to discuss purchase and sale of two modules</t>
  </si>
  <si>
    <t>fixing info gathering</t>
  </si>
  <si>
    <t>Writing contract</t>
  </si>
  <si>
    <t>design the searching bar</t>
  </si>
  <si>
    <t>09:00:00 PM</t>
  </si>
  <si>
    <t>Put together document of all queries</t>
  </si>
  <si>
    <t>User story C7</t>
  </si>
  <si>
    <t>trying to fix testing error</t>
  </si>
  <si>
    <t>Modified user profile to allow local storage and safe access.
Also added UI user screen.</t>
  </si>
  <si>
    <t>Put together methods for A3 &amp; A5</t>
  </si>
  <si>
    <t>User story A3</t>
  </si>
  <si>
    <t>Eiggle room</t>
  </si>
  <si>
    <t>15:15:00</t>
  </si>
  <si>
    <t>06:45:00</t>
  </si>
  <si>
    <t>36:30:00</t>
  </si>
  <si>
    <t>Questionable entries</t>
  </si>
  <si>
    <t>questionable entries rejected by team lead</t>
  </si>
  <si>
    <t>02/24/2020</t>
  </si>
  <si>
    <t>02/25/2020</t>
  </si>
  <si>
    <t>02/26/2020</t>
  </si>
  <si>
    <t>02/27/2020</t>
  </si>
  <si>
    <t>02/28/2020</t>
  </si>
  <si>
    <t>02/29/2020</t>
  </si>
  <si>
    <t>03/01/2020</t>
  </si>
  <si>
    <t>12:30:00</t>
  </si>
  <si>
    <t>16:15:00</t>
  </si>
  <si>
    <t>General group meeting</t>
  </si>
  <si>
    <t>Group Meeting</t>
  </si>
  <si>
    <t>12:45:00 PM</t>
  </si>
  <si>
    <t xml:space="preserve">Removed shared preferences code.
Added JUnit tests for context and multiple creation possibilities for singletons.
</t>
  </si>
  <si>
    <t>10:15:00 PM</t>
  </si>
  <si>
    <t>11:15:00 PM</t>
  </si>
  <si>
    <t>Code review and documentation of C1 User Story</t>
  </si>
  <si>
    <t>C1</t>
  </si>
  <si>
    <t>resolving issues involving login, However stuck with contact checks. Waiting for Joe to decided on contact checks</t>
  </si>
  <si>
    <t>Programming XML parser</t>
  </si>
  <si>
    <t>Wrote functions for shopping list implementation before releasing misunderstood the user story</t>
  </si>
  <si>
    <t>User story C5</t>
  </si>
  <si>
    <t>Finalising and signing contracts</t>
  </si>
  <si>
    <t>Building the search bar</t>
  </si>
  <si>
    <t>User story C18</t>
  </si>
  <si>
    <t>Finished basic retrieval for users data to be displayed</t>
  </si>
  <si>
    <t>06:30:00 AM</t>
  </si>
  <si>
    <t>Adding handler for parsed XML</t>
  </si>
  <si>
    <t>User story B1</t>
  </si>
  <si>
    <t>Attempted to help Jun get up and running with the C18, he didn't have android studio fully set up, not did he have Github. He was very behind with the programming and was not capable of running with the story. After talking to the group leader it was decided to take him off such a complicated user story as it clearly would not get done properly. Jun was then given a smaller user story that would be more suitable for someone starting out with java and android for the first time.</t>
  </si>
  <si>
    <t>Started work on researching and writing T&amp;I plan</t>
  </si>
  <si>
    <t>researching Video handler ideas</t>
  </si>
  <si>
    <t>Pair programming with Jun to get the xml public profile screen and tests setup</t>
  </si>
  <si>
    <t>Finishing user story administration</t>
  </si>
  <si>
    <t>Set the layout and test of public profile of users</t>
  </si>
  <si>
    <t>Building up functionality and search capability of C18 with filtering and sorting capability.</t>
  </si>
  <si>
    <t>06:30:00 PM</t>
  </si>
  <si>
    <t>Code Review and Documentation for User story C3</t>
  </si>
  <si>
    <t>C3</t>
  </si>
  <si>
    <t>08:27:00 PM</t>
  </si>
  <si>
    <t>08:57:00 PM</t>
  </si>
  <si>
    <t>Fixed multiple merge errors within github and split profile and search branches into 2 sections</t>
  </si>
  <si>
    <t>04:30:00 AM</t>
  </si>
  <si>
    <t>05:00:00 AM</t>
  </si>
  <si>
    <t>Updated recipe info styling in android to better match wireframes and basic requirements</t>
  </si>
  <si>
    <t>07:30:00 AM</t>
  </si>
  <si>
    <t>07:45:00 AM</t>
  </si>
  <si>
    <t>Working on user story c35 - refactoring and adding tests</t>
  </si>
  <si>
    <t>Design the Favourite Recipe function</t>
  </si>
  <si>
    <t>About 90% completed the profile settings class. All .xml screens done for profile settings. Basic retrieval from firebase working but not done</t>
  </si>
  <si>
    <t>Implementing video handler for customer</t>
  </si>
  <si>
    <t>Design the Favourite recipe function</t>
  </si>
  <si>
    <t>09:30:00 PM</t>
  </si>
  <si>
    <t>Trying to make an endless scroll on new window with the user input search query</t>
  </si>
  <si>
    <t>Nearly finished the search bar, not getting results and displaying message if nothing is found in the database</t>
  </si>
  <si>
    <t>Total credit recieved for modules</t>
  </si>
  <si>
    <t>Total credit given for modules</t>
  </si>
  <si>
    <t>39:30:00</t>
  </si>
  <si>
    <t>19:00:00</t>
  </si>
  <si>
    <t>09:15:00</t>
  </si>
  <si>
    <t>55:45:00</t>
  </si>
  <si>
    <t>set up new section following the correct. looked into following through pages using intents and tided up plan. However due to the meal planner not being completed much, this will have to be put on hold</t>
  </si>
  <si>
    <t>total billable</t>
  </si>
  <si>
    <t>Financial Report II</t>
  </si>
  <si>
    <t>Date: 03/03/2020</t>
  </si>
  <si>
    <t>Actual weekly hours</t>
  </si>
  <si>
    <t>Current week</t>
  </si>
  <si>
    <t>Actual timesheet - Week 21</t>
  </si>
  <si>
    <t>56.25.00</t>
  </si>
  <si>
    <t>Joe lack of meeting entry has been added along with negating 15 minutes of Juns meeting entry as it was also wrong.</t>
  </si>
  <si>
    <t>Rebecca Anderson</t>
  </si>
  <si>
    <t>Actual timesheet - Week 22</t>
  </si>
  <si>
    <t>36.30.00</t>
  </si>
  <si>
    <t>Total:</t>
  </si>
  <si>
    <t>Estimated time - Week 22</t>
  </si>
  <si>
    <t>Estimated time - Week 21</t>
  </si>
  <si>
    <t>Comment on hour dispersion:</t>
  </si>
  <si>
    <t>Comment on dicrepency:</t>
  </si>
  <si>
    <t>Comment on rejected hours:</t>
  </si>
  <si>
    <t>Notes on labour for week 21:</t>
  </si>
  <si>
    <t>Other comments for week 21:</t>
  </si>
  <si>
    <t>Total billable:</t>
  </si>
  <si>
    <t>Notes on labour for week 22:</t>
  </si>
  <si>
    <t>Other comments for week 22:</t>
  </si>
  <si>
    <t>No proof of any work completed</t>
  </si>
  <si>
    <t>Reason for predicted hour distribution:</t>
  </si>
  <si>
    <t>From the stories required for completion in this week, the person taking lead on each of them was assiged the full duration for them to delegate where appropriate.</t>
  </si>
  <si>
    <t>Alterations from this prediction:</t>
  </si>
  <si>
    <t>Labour summary:</t>
  </si>
  <si>
    <t>Design &amp; Specification Manager</t>
  </si>
  <si>
    <t>Some stories within this week relied on stories from previous weeks being completed. Due to this lack some were put on hold and others were completed in less time than was predicted, this led to the team having 22 hours spare at the end of the week that would be required to finish the stories that have been put on hold.</t>
  </si>
  <si>
    <t>Jun, our XML &amp; Server Manager, took the story C18, this story was found to be far from his capabilities, with the application of pair programming this was still found to be beyond possible scope and Jun was pulled off this story and the hours were re-distributed to myself, Louis, our Finance Manager. Jun has been tasked with a new story taken from iteration 3 in order to give him a viable starting point with Android programming.</t>
  </si>
  <si>
    <t>Jun had input four hours of work for the design of C18, when asked to show the group evidence of this design he was found to have nothing to show and be lacking in the download of either Github or the full download of Android Studio. It is for this reason; those four hours were rejected by the team lead and Jun was assigned Louis as a pair-programming partner to deal with C18 as a pair. This was the session where it was found this story was beyond Jun's capabilities and pair-programming with such a complex story was not a good idea, leading to Jun being assigned an easier story to get him started with programming with Java in and Android environment. He was then also given a lesson from Joe, our Design &amp; Specification Manager, to get up and running with Github and Android Studio.</t>
  </si>
  <si>
    <t>Other things that happened in this week include negotiations for module purchases, we were able to purchase the required modules in at 75 GBP more than our estimate for these. The good news here is that we were also able to sell two modules that were already being built by the team and achieve a very good price for these two modules with some tough negotiation on our behalf. Selling both modules for a total just over 1000 GBP we should be in a good state financially to support the team in any hours we go over during the first iteration.</t>
  </si>
  <si>
    <t>As a team we were significantly under the estimation for this week, this has been predominantly due to the group still getting to grips with programming in Java in an Android environment. Individuals are being addressed but the team remains behind on finishing the user stories required for this week.</t>
  </si>
  <si>
    <t>This week was the week for the presentation build within the application, all software was to be based around this. The lead programmer, James C, took lead and control of this effort and was given the full hour distribution for this task to delegate where he saw fit. Joe had a small task within this week of connecting a previous user story to one that was built and asked to run as the second in command on the presentation build.</t>
  </si>
  <si>
    <t>The only rejected hours during this week were that Jun had put in too much time for a meeting, the extra time input was rejected.</t>
  </si>
  <si>
    <t>Difference to predicted:</t>
  </si>
  <si>
    <t xml:space="preserve">A significant proportion of the presentation was completed during this week along with completion of stories that were unable to be completed in previoud weeks. We went over by nearly 14 hours but due to last weeks discepencies these were all accounted for. </t>
  </si>
  <si>
    <t>Finalising of contracts and negotiations took place in this week, we used less labour hours than predicted and got exactly what we wanted out of these negotiations so the team in in a good place financially in reference to this.</t>
  </si>
  <si>
    <t>Comments on reporting period:</t>
  </si>
  <si>
    <t>30th September - 3rd March 2020.</t>
  </si>
  <si>
    <t>Total billable</t>
  </si>
  <si>
    <t>Author:</t>
  </si>
  <si>
    <t>Codev Financial Manager</t>
  </si>
  <si>
    <t>With where we are in terms of the Iteration 1 programming effort, we are very slightly behind the predicted position. However, the short comings in programming ability of the team are being addressed and the slow pace that came at the start of the iteration is now being gained on. The team is showing all the correct signs that we will be where we predicted we would be at the end of iteration 1.
The short comings in programming ability are still being addressed with pair programming the weak with the strong and lessons for those not up to the standard required.
The product is really now starting to come together with a strong backend data structure and a front end that it taking up functionality with every new branch merge.
The team has taken to the addressing of shorted meetings and these have been worked down in 15-minute intervals from 1 hour to 30 minutes.
Contract negations went better than could have been expected, paying 75 GBP more than we wanted to but then making the sales of over 1000 GBP. The production of these modules is going spectacularly well with the majority of these nearly finished as they came as part of the presentation user stories.</t>
  </si>
  <si>
    <t>Comments from team lead:</t>
  </si>
  <si>
    <t>James C took lead as he was supposed to on the Presentation, He decided to get the bulk of this done in his own time. He was supposed to be working with Joe but Joe had gone over on a previous week’s story and was now trying to put together this week’s story on top of that and didn't get around to fulfilling the role he has suggested he would play. All other programming hours used went into finishing stories from previous weeks other than Jun now having a story from iteration 3 to get him up and running with programming in Java in an android environment.</t>
  </si>
  <si>
    <t>After a slow start to development and becoming aware of some early weaknesses within the team, we can now go forward with the awareness of how to effectively pair up team members on particular user stories to get the most out of our time while getting everyone up to speed on the different aspects the application will reveal. Proud of what was achieved with the module negotions which i believe is a fair reflection of the effort that needs to be applied. After speaking to the Financial backer and customer about pushiing a feature from the first iteration, we look on track to deliver as specified.</t>
  </si>
  <si>
    <t>Version control: 1.0 - 03/03/2020</t>
  </si>
  <si>
    <t>03/02/2020</t>
  </si>
  <si>
    <t>03/03/2020</t>
  </si>
  <si>
    <t>03/04/2020</t>
  </si>
  <si>
    <t>03/05/2020</t>
  </si>
  <si>
    <t>03/06/2020</t>
  </si>
  <si>
    <t>03/07/2020</t>
  </si>
  <si>
    <t>03/08/2020</t>
  </si>
  <si>
    <t>31:15:00</t>
  </si>
  <si>
    <t>09:30:00</t>
  </si>
  <si>
    <t>10:30:00</t>
  </si>
  <si>
    <t>Test and integration plan - SWEng Group 4</t>
  </si>
  <si>
    <t>19:30:00</t>
  </si>
  <si>
    <t>46:45:00</t>
  </si>
  <si>
    <t>Project meeting</t>
  </si>
  <si>
    <t>General Group Meeting</t>
  </si>
  <si>
    <t>Cleaned up current recipes in Firestore and ensured that queries save and are able to query on multiple allergens, also cleaned up the code</t>
  </si>
  <si>
    <t>Contracts meeting</t>
  </si>
  <si>
    <t>Meeting with other group to discuss Modules being developed</t>
  </si>
  <si>
    <t>Video Handler pair programming</t>
  </si>
  <si>
    <t>Debugging with James C</t>
  </si>
  <si>
    <t>Text handler custom fonts</t>
  </si>
  <si>
    <t>Put together bones of the Financial Report II</t>
  </si>
  <si>
    <t>Test and integration plan</t>
  </si>
  <si>
    <t>Working on the Test and integration plan - Integration strategy</t>
  </si>
  <si>
    <t>coding about favourite recipes</t>
  </si>
  <si>
    <t>Finished the A4 user story + JUnit and Espresso tests.</t>
  </si>
  <si>
    <t>Gone over on this user story. This was due to multiple reasons including other users stories changing how this user story should work. Aldo misjudged the time it would take as there was a lot to complete.</t>
  </si>
  <si>
    <t>Working on user stories B1-B5</t>
  </si>
  <si>
    <t>Finished and set of financial report 2</t>
  </si>
  <si>
    <t>Created delete profile and reset password integration and made the profile settings screen scrollable.</t>
  </si>
  <si>
    <t>Put delete profile and reset password into user profile settings, also helped Becky with C20</t>
  </si>
  <si>
    <t>Changing some aspects of the video handler module with James C</t>
  </si>
  <si>
    <t>writing test plan and background in testing theory</t>
  </si>
  <si>
    <t>Itergrate A4 into the master branch</t>
  </si>
  <si>
    <t>A4</t>
  </si>
  <si>
    <t>Module handover documentation</t>
  </si>
  <si>
    <t>Writing testing method overview and start test criteria</t>
  </si>
  <si>
    <t>Added profile deletion and password tests in espresso, tested manually, added initial user parameters such as firstAppLaunch and fixed the order of operations for reset password and delete profile listeners.</t>
  </si>
  <si>
    <t>Fixed recipe and profile settings layout constraints</t>
  </si>
  <si>
    <t>03:30:00 AM</t>
  </si>
  <si>
    <t>Build home screen personalised infinite scroll queries</t>
  </si>
  <si>
    <t>Not much completed on this user story due to errors being present. Attempted to find the cause but was unsuccessful. Plan for this has been made</t>
  </si>
  <si>
    <t>Finishing video handler and writing documentation</t>
  </si>
  <si>
    <t>Created public profile stuff. Only have testing and integration to finish.</t>
  </si>
  <si>
    <t>Finished home page and wrote tests to test each of the search and filter functions</t>
  </si>
  <si>
    <t>Writing agenda and minutes for Monday morning meeting</t>
  </si>
  <si>
    <t>09:15:00 AM</t>
  </si>
  <si>
    <t>finalised finalised C35 Side menu for intergation</t>
  </si>
  <si>
    <t>Completed manual testing for C35</t>
  </si>
  <si>
    <t>C35</t>
  </si>
  <si>
    <t>predicted</t>
  </si>
  <si>
    <t>Actual finances</t>
  </si>
  <si>
    <t>03/09/2020</t>
  </si>
  <si>
    <t>03/10/2020</t>
  </si>
  <si>
    <t>03/11/2020</t>
  </si>
  <si>
    <t>03/12/2020</t>
  </si>
  <si>
    <t>03/13/2020</t>
  </si>
  <si>
    <t>03/14/2020</t>
  </si>
  <si>
    <t>03/15/2020</t>
  </si>
  <si>
    <t>16:00:00</t>
  </si>
  <si>
    <t>40:00:00</t>
  </si>
  <si>
    <t>Finished all of the essential user profile elements. Including manual tests and espresso tests.
Created pull request into master and integrated the sidebar with help from Nathan.</t>
  </si>
  <si>
    <t>Added the ability to use the local UserInfoPrivate object instead to initiate a profile if available.
Will reduce number of queries to firebase which is always good.</t>
  </si>
  <si>
    <t>05:15:00 AM</t>
  </si>
  <si>
    <t>05:30:00 AM</t>
  </si>
  <si>
    <t>group meeting</t>
  </si>
  <si>
    <t>Writing up notes from meeting</t>
  </si>
  <si>
    <t>Handover meeting</t>
  </si>
  <si>
    <t>12:15:00 PM</t>
  </si>
  <si>
    <t>Commenting and writing up test plan for all search and sort</t>
  </si>
  <si>
    <t>writing customer feedback forms and researching into successful feedback forms.</t>
  </si>
  <si>
    <t>testing of user story. took a while as first time testing, so was figuring it all out swell</t>
  </si>
  <si>
    <t>C20</t>
  </si>
  <si>
    <t>comparing branches to others as there had been a lot of changes.</t>
  </si>
  <si>
    <t>Adding more detail to the T&amp;I plan and iteration strategy</t>
  </si>
  <si>
    <t>Fixing initial preferences  (pair programming, Becky)</t>
  </si>
  <si>
    <t>Refactoring graphics module</t>
  </si>
  <si>
    <t>Added A4, 5, 3 and 11 to the testing and integration plan.</t>
  </si>
  <si>
    <t>Writing up iteration 1 tests</t>
  </si>
  <si>
    <t>Meeting with Nathan to discuss and go through peer review and testing procedure</t>
  </si>
  <si>
    <t>Writing more for the T&amp;I plan</t>
  </si>
  <si>
    <t>Updated QA with new process</t>
  </si>
  <si>
    <t>Writing tests for the T&amp;I Plan</t>
  </si>
  <si>
    <t>Adding tests for user stories to the test and integration plan</t>
  </si>
  <si>
    <t>Adding modules from contracts</t>
  </si>
  <si>
    <t>Refactored code</t>
  </si>
  <si>
    <t>Add test of user story to the test and integration plan</t>
  </si>
  <si>
    <t>Working on T&amp;I plan</t>
  </si>
  <si>
    <t>Add user story test to the test and integration plan</t>
  </si>
  <si>
    <t>Testing and Integration Plan</t>
  </si>
  <si>
    <t>Intergrating and peer review of modules A11, C20</t>
  </si>
  <si>
    <t>A11</t>
  </si>
  <si>
    <t>Adding recipes to Firebase</t>
  </si>
  <si>
    <t>Demo clean up</t>
  </si>
  <si>
    <t>Finalising T&amp;I plan</t>
  </si>
  <si>
    <t>Demo meeting</t>
  </si>
  <si>
    <t>First demo clean up</t>
  </si>
  <si>
    <t>Customer demo</t>
  </si>
  <si>
    <t xml:space="preserve">Project demo </t>
  </si>
  <si>
    <t>Customer Demo</t>
  </si>
  <si>
    <t>03/16/2020</t>
  </si>
  <si>
    <t>03/17/2020</t>
  </si>
  <si>
    <t>03/18/2020</t>
  </si>
  <si>
    <t>03/19/2020</t>
  </si>
  <si>
    <t>03/20/2020</t>
  </si>
  <si>
    <t>03/21/2020</t>
  </si>
  <si>
    <t>03/22/2020</t>
  </si>
  <si>
    <t>11:45:00</t>
  </si>
  <si>
    <t>36:00:00</t>
  </si>
  <si>
    <t>38:15:00</t>
  </si>
  <si>
    <t>Weekly finances - Finished off iteration 1, comment of financial positioning going into iteration 2</t>
  </si>
  <si>
    <t>10:15:00 AM</t>
  </si>
  <si>
    <t>Code about favourite recipe</t>
  </si>
  <si>
    <t>Putting together all of the main components for comments. THe good thing is, these can be reused on the social side when adding comments to any user posts.</t>
  </si>
  <si>
    <t>User story B6</t>
  </si>
  <si>
    <t>Overhauling meal planner</t>
  </si>
  <si>
    <t>User story C4</t>
  </si>
  <si>
    <t>SWEng Group 4: Peer Review - Customer - Text Handler</t>
  </si>
  <si>
    <t xml:space="preserve">C12 API Handling </t>
  </si>
  <si>
    <t>User story C12</t>
  </si>
  <si>
    <t>Finished off, made sure tests pass and added pop out menus for deleting and visiting other users profiles</t>
  </si>
  <si>
    <t>PR#35 update and fix all tests, for the user info unit tests</t>
  </si>
  <si>
    <t>09:50:00 AM</t>
  </si>
  <si>
    <t>10:05:00 AM</t>
  </si>
  <si>
    <t>More on C12 API having issues with junit testing</t>
  </si>
  <si>
    <t>Changing layout of the recipe info screen to make it scrollable. Got rid of the list view for ingredients and made it a linear layout</t>
  </si>
  <si>
    <t>User story C14</t>
  </si>
  <si>
    <t>Pull and review code for B6 comments</t>
  </si>
  <si>
    <t>B6</t>
  </si>
  <si>
    <t>Added extra information to the recipe info screen while hiding some of the info for non paying customers</t>
  </si>
  <si>
    <t>Assisted Jun with C8, adding the ability to both add and remove favourites. User is notified and this favourite now shows up on the home searches.</t>
  </si>
  <si>
    <t>User story C8</t>
  </si>
  <si>
    <t>07:45:00 PM</t>
  </si>
  <si>
    <t>90% finished tests for audio module.
Added proper presentation timers.
Looked at the shapes module. Had a mini breakdown. Will consider how to go about it tommorow.</t>
  </si>
  <si>
    <t>Finally got audio working through xml. Added timers to presentation so I can test it.</t>
  </si>
  <si>
    <t>Finished timer + audio stuff.</t>
  </si>
  <si>
    <t>Re-set up C5 after previous work was lost. Still unsure why, but now set up in new branch</t>
  </si>
  <si>
    <t>Planner adjustments and tracking</t>
  </si>
  <si>
    <t>Write tests and merge audio and timer to the master</t>
  </si>
  <si>
    <t>06:45:00 PM</t>
  </si>
  <si>
    <t>Financial Report III</t>
  </si>
  <si>
    <t>Estimated time - Week 23</t>
  </si>
  <si>
    <t>Actual timesheet - Week 23</t>
  </si>
  <si>
    <t>Billable total:</t>
  </si>
  <si>
    <t>Notes on labour for week 23:</t>
  </si>
  <si>
    <t>Other comments for week 23:</t>
  </si>
  <si>
    <t>Estimated time - Week 24</t>
  </si>
  <si>
    <t>Actual timesheet - Week 24</t>
  </si>
  <si>
    <t>Notes on labour for week 24:</t>
  </si>
  <si>
    <t>Other comments for week 24:</t>
  </si>
  <si>
    <t>Estimated time - Week 25</t>
  </si>
  <si>
    <t>Actual timesheet - Week 25</t>
  </si>
  <si>
    <t>Notes on labour for week 25:</t>
  </si>
  <si>
    <t>Other comments for week 25:</t>
  </si>
  <si>
    <t>Estimated time - Week 26</t>
  </si>
  <si>
    <t>Actual timesheet - Week 26</t>
  </si>
  <si>
    <t>Notes on labour for week 26:</t>
  </si>
  <si>
    <t>Other comments for week 26:</t>
  </si>
  <si>
    <t>Actual timesheet - Week 27</t>
  </si>
  <si>
    <t>Notes on labour for week 27:</t>
  </si>
  <si>
    <t>Other comments for week 27:</t>
  </si>
  <si>
    <t>Estimated time - Week 28</t>
  </si>
  <si>
    <t>Actual timesheet - Week 28</t>
  </si>
  <si>
    <t>Notes on labour for week 28:</t>
  </si>
  <si>
    <t>Other comments for week 28:</t>
  </si>
  <si>
    <t>Estimated time - Week 29</t>
  </si>
  <si>
    <t>Actual timesheet - Week 29</t>
  </si>
  <si>
    <t>Notes on labour for week 29:</t>
  </si>
  <si>
    <t>Other comments for week 29:</t>
  </si>
  <si>
    <t>Estimated time - Week 30</t>
  </si>
  <si>
    <t>Actual timesheet - Week 30</t>
  </si>
  <si>
    <t>Notes on labour for week 30:</t>
  </si>
  <si>
    <t>Other comments for week 30:</t>
  </si>
  <si>
    <t>03/23/2020</t>
  </si>
  <si>
    <t>03/24/2020</t>
  </si>
  <si>
    <t>03/25/2020</t>
  </si>
  <si>
    <t>03/26/2020</t>
  </si>
  <si>
    <t>03/27/2020</t>
  </si>
  <si>
    <t>03/28/2020</t>
  </si>
  <si>
    <t>03/29/2020</t>
  </si>
  <si>
    <t>07:30:00</t>
  </si>
  <si>
    <t>15:30:00</t>
  </si>
  <si>
    <t>57:00:00</t>
  </si>
  <si>
    <t>15:45:00</t>
  </si>
  <si>
    <t>73:15:00</t>
  </si>
  <si>
    <t>09:01:00 AM</t>
  </si>
  <si>
    <t>10:01:00 AM</t>
  </si>
  <si>
    <t>Sorting past three weeks for financial report III</t>
  </si>
  <si>
    <t>Writing up minutes</t>
  </si>
  <si>
    <t>Adding allergy icons and information</t>
  </si>
  <si>
    <t>User story C22</t>
  </si>
  <si>
    <t>Meal planner</t>
  </si>
  <si>
    <t>Weekly meeting</t>
  </si>
  <si>
    <t>Weekly Skype Meeting</t>
  </si>
  <si>
    <t>Built recycler for social feed and researched how it will all fit together</t>
  </si>
  <si>
    <t>User story C29</t>
  </si>
  <si>
    <t>Set connections up and got data to be displayed on the screen</t>
  </si>
  <si>
    <t>Building the social feed components and back end</t>
  </si>
  <si>
    <t>Working on C12</t>
  </si>
  <si>
    <t>Test for C8</t>
  </si>
  <si>
    <t>Worked on merging C4</t>
  </si>
  <si>
    <t>C4</t>
  </si>
  <si>
    <t>Helping people out and peer review</t>
  </si>
  <si>
    <t>C8</t>
  </si>
  <si>
    <t>Writing Wiki article</t>
  </si>
  <si>
    <t>Added new test screen keyword support and started adding profile image stuff</t>
  </si>
  <si>
    <t>Fixing and testing social feed to display posts in order</t>
  </si>
  <si>
    <t>Intergration of C4</t>
  </si>
  <si>
    <t>Wrote tests and PR'd</t>
  </si>
  <si>
    <t>Integration of C14C22</t>
  </si>
  <si>
    <t>Fixed initial preferences styling, added images to the profile (took forever), began splitting preferences into individual fragments.</t>
  </si>
  <si>
    <t>Design about timeline</t>
  </si>
  <si>
    <t>Continued the build. displays as it should. need to add functionality to add photo, review &amp; picture</t>
  </si>
  <si>
    <t>Adapting graphics package</t>
  </si>
  <si>
    <t>Bug Fixes for Fav and Presentation</t>
  </si>
  <si>
    <t>User story B2</t>
  </si>
  <si>
    <t>Tried to set up a button to export shopping list but struggled to left that and concentrated on displaying the meal planner. Finding this harder then expected and need to spend more time figuring it out</t>
  </si>
  <si>
    <t>Tried to get the back end to update the followers collection. Has been a bit of a nightmare through and through. Involved a lot of research and learning typescript. Managed to get basic functions working but was having issues getting arrays to update and repopulate via typescript. Ended up purchasing a course through fireship.io to learn more about cloud functions and data structures but these could again only get me so far. I think a redesign of the followers collection is now necessary as Firestore array manipulation only works with basic variables and I have been unable to get arrays to populate at all in Typescript. I think I have found a new solution, however there will be need for more variables within the document to track positions, however this will allow the use of maps and will allow updating of fewer variables within the Firestore.</t>
  </si>
  <si>
    <t>Xml Parser updates</t>
  </si>
  <si>
    <t>Agenda and Meeting prep</t>
  </si>
  <si>
    <t>Changed data structure to maps and managed to get the data refreshing as it should from the cloud function</t>
  </si>
  <si>
    <t xml:space="preserve">Coding about the timeline </t>
  </si>
  <si>
    <t>03/30/2020</t>
  </si>
  <si>
    <t>03/31/2020</t>
  </si>
  <si>
    <t>04/01/2020</t>
  </si>
  <si>
    <t>04/02/2020</t>
  </si>
  <si>
    <t>04/03/2020</t>
  </si>
  <si>
    <t>04/04/2020</t>
  </si>
  <si>
    <t>04/05/2020</t>
  </si>
  <si>
    <t>43:00:00</t>
  </si>
  <si>
    <t>48:15:00</t>
  </si>
  <si>
    <t>meeting notes</t>
  </si>
  <si>
    <t>Weekly team meeting</t>
  </si>
  <si>
    <t>General team meeting</t>
  </si>
  <si>
    <t>Finished new user profile design layout and function.
Refactored basically everything by this point to fit new spec for public profile and profile settings.
Some bugs still exist but there relatively small.
Testing not done yet.</t>
  </si>
  <si>
    <t>information screens</t>
  </si>
  <si>
    <t>User story A12</t>
  </si>
  <si>
    <t>Building the feed UI, comments, getting a like button and adding all elements to a post</t>
  </si>
  <si>
    <t>User story C16</t>
  </si>
  <si>
    <t>Finishing touches to feed</t>
  </si>
  <si>
    <t>12:01:00 PM</t>
  </si>
  <si>
    <t>Implementing the review and rating tab</t>
  </si>
  <si>
    <t>User story C9</t>
  </si>
  <si>
    <t>Started work on search refactor</t>
  </si>
  <si>
    <t>Prepared user info and profile settings ready for merge pull request.</t>
  </si>
  <si>
    <t>Added Algolia and uploaded data from firebase</t>
  </si>
  <si>
    <t>integrating all parts to a post</t>
  </si>
  <si>
    <t>Coding about new queries and add types in database. Save the space for favourite recipes</t>
  </si>
  <si>
    <t>Editing profile page to hold a timeline/picture feed/recipes</t>
  </si>
  <si>
    <t>Fixed search functionality without filters</t>
  </si>
  <si>
    <t>Finish off search and add back filters</t>
  </si>
  <si>
    <t>Coding about type fragments</t>
  </si>
  <si>
    <t>Adding followers and following to profile and options for either public or private to settings</t>
  </si>
  <si>
    <t>Billable hours</t>
  </si>
  <si>
    <t>04/06/2020</t>
  </si>
  <si>
    <t>04/07/2020</t>
  </si>
  <si>
    <t>04/08/2020</t>
  </si>
  <si>
    <t>04/09/2020</t>
  </si>
  <si>
    <t>04/10/2020</t>
  </si>
  <si>
    <t>04/11/2020</t>
  </si>
  <si>
    <t>04/12/2020</t>
  </si>
  <si>
    <t>09:45:00</t>
  </si>
  <si>
    <t>23:00:00</t>
  </si>
  <si>
    <t>weekly team meeting</t>
  </si>
  <si>
    <t>Building user generated recipe functionality</t>
  </si>
  <si>
    <t>Rebase the master branch to the TimeFrame branch and do some fix</t>
  </si>
  <si>
    <t>User story C17</t>
  </si>
  <si>
    <t>Successfully got posts posting and populating on the feed</t>
  </si>
  <si>
    <t>Fixed bugs with the feed and got endless scroll operating as we would like</t>
  </si>
  <si>
    <t>Sorted maps on firestore and linked with code</t>
  </si>
  <si>
    <t>Do the test for the C17 and write the test report. Fix some bug in the meantime.</t>
  </si>
  <si>
    <t>Refactored userinfoprivate class to include a proper intent return. Had some issues implementing the privacy stuff. Will likely split into fragments.</t>
  </si>
  <si>
    <t>User story A4</t>
  </si>
  <si>
    <t>11:45:00 PM</t>
  </si>
  <si>
    <t>Fixing bugs. Could change map data with floats but later, maps could only be changed by doubles.</t>
  </si>
  <si>
    <t>Created new marketing plan and created a survey for the market audience.</t>
  </si>
  <si>
    <t>Added ability to refresh info screen in real time. Drew up plans for next part of review story</t>
  </si>
  <si>
    <t>Updated QA to reflect new working methods</t>
  </si>
  <si>
    <t>totat:</t>
  </si>
  <si>
    <t>04/13/2020</t>
  </si>
  <si>
    <t>04/14/2020</t>
  </si>
  <si>
    <t>04/15/2020</t>
  </si>
  <si>
    <t>04/16/2020</t>
  </si>
  <si>
    <t>04/17/2020</t>
  </si>
  <si>
    <t>04/18/2020</t>
  </si>
  <si>
    <t>04/19/2020</t>
  </si>
  <si>
    <t>00:30:14</t>
  </si>
  <si>
    <t>18:30:00</t>
  </si>
  <si>
    <t>32:00:14</t>
  </si>
  <si>
    <t>07:30:14</t>
  </si>
  <si>
    <t>01:15:14</t>
  </si>
  <si>
    <t>18:45:00</t>
  </si>
  <si>
    <t>44:15:14</t>
  </si>
  <si>
    <t>group weekly meeting</t>
  </si>
  <si>
    <t>Updating QA manual with new plan</t>
  </si>
  <si>
    <t>Minuets write up</t>
  </si>
  <si>
    <t>Weekly Meeting</t>
  </si>
  <si>
    <t>updated QA Manual with COVID-19 details</t>
  </si>
  <si>
    <t>Fixed 3 layout issues with the app.
- portrait &gt; landscape crashes.
- Kitkat 4.4 issues , crashing. Switched to minimum version of 5.0.
- adjusted filter search design to accommodate older android SDK versions.</t>
  </si>
  <si>
    <t>01:00:00 AM</t>
  </si>
  <si>
    <t>Ethics forms and finishing the survey and sending the survey out on multiple platforms.</t>
  </si>
  <si>
    <t>Finished tests for the user profile settings and public profile.</t>
  </si>
  <si>
    <t>User story A11</t>
  </si>
  <si>
    <t>Wrote and ran kudos tests</t>
  </si>
  <si>
    <t>User story A10</t>
  </si>
  <si>
    <t>03:30:14 AM</t>
  </si>
  <si>
    <t>Testing A4 A11 Pull request</t>
  </si>
  <si>
    <t>collecting figures are writing up findings</t>
  </si>
  <si>
    <t>Working on user searching, getting search to display a list of users and to display the profile when clicked</t>
  </si>
  <si>
    <t xml:space="preserve">pricing for algolia </t>
  </si>
  <si>
    <t>Added portion control. Includes basically everything including tests, with the exception of UI.</t>
  </si>
  <si>
    <t>finishing write up of marketing</t>
  </si>
  <si>
    <t>Building up making recipes</t>
  </si>
  <si>
    <t>Updated change log, organized meeting times with Noel and sorted out signing and commenting of time sheet</t>
  </si>
  <si>
    <t>Merging updated social feed and fixing errors on my side of the code afterwards. Started implementing adding reviews to firestore</t>
  </si>
  <si>
    <t>User story C11</t>
  </si>
  <si>
    <t>Tried to create UI for adjusting recipe portions. Fell a bit short. Will query James P about it.</t>
  </si>
  <si>
    <t>Feed fully functional, posts send and are then updated</t>
  </si>
  <si>
    <t>Redesigning the user story as the way I was implementing it wasn't going to work for multiple recipes</t>
  </si>
  <si>
    <t>Added ability to add review data to firestore. Started adding functionality of posting to app</t>
  </si>
  <si>
    <t>Time line on user profile and post page</t>
  </si>
  <si>
    <t>Sorted out meeting agenda and minutes</t>
  </si>
  <si>
    <t>Finance manager comment from weekly timesheet:</t>
  </si>
  <si>
    <t>Over by 0.75 hours this week with an estimated hours of 46, we are ahead overall with 7.5 hours more than we have used. We are about where we should be with user stories with the meal planner pushed back to Iteration 2 but with us using the time we had allocated to these user stories we are mildly behind schedule in terms of hours used. No hours seem out of place in this weeks timesheet.</t>
  </si>
  <si>
    <t xml:space="preserve">The team had predicted 29.25 hours for this week, finishing iteration 1. 
It was found however that a team oversight had lead to no time allocation for the Test and Iteration plan. We have had 25 % of user stories given to testing in general, but nothing had gone into the Test and Iteration plan. During this week, 17 hours has gone into the Test and Iteration plan, last week 3 hours went into it. When asked during the predition phase of the project, the test team had not brought up this deliverable and thus was missed. Due to this oversight we are over budget this week, taking from the balance of time the team have built up over Iteration 1, the team is now 3.25 hours over going into Iteration 2.
Looking at the current financial situation of the group as a whole this week however, we can identify that, due to excellent sales of Modules, we have £952.17 more in the bank than predicted. This will enable to team to put in extra hours where necessary during this iteration to finish in a strong position, with all necessary features completed. </t>
  </si>
  <si>
    <t>Team lead comment from weekly timesheet:</t>
  </si>
  <si>
    <t>As project leader I take full responsibility for the oversight that has led to extra hours needing to be worked for this week. My initial assumptions on what was required for the Testing and Integration plan were greatly underestimated when originally put forward to the group in our initial predictions. This then led to the needing of extra hours from other members of the development team.
All in all, finances are healthy and having the financial buffer to cover for any problems that may arise going forward is a great asset.</t>
  </si>
  <si>
    <t>The team had predicted 47.25 hours for this week, starting Iteration 2. Taking our previous weeks balance into account, the team is now under our predicted hours by 5.75 hours.
Compared with our total predicted location, the team has an extra £1,064.67 in the bank. Again this is mainly due to the team selling modules at an excellent price and this retains the buffer to enable extra labour hours as and where we require them in order to deliver the product envisioned in the tender presentation.
Analysing the teams position with respect to the Financial Business Plan, we are behind in our expected position as we should be well under way with the social aspect of the application. However as the team has pushed the meal planner back to iteration 2, we are where we should be taking this into account. The strong financial position of the team should enable the team to catch up to our predicted position as members are able to put in the extra hours required to get to this position.</t>
  </si>
  <si>
    <t>Observations made by the Financial Manager are accurate and with big features like the meal planner and the social aspect being done now or coming up, The extra funds will cover any problems that arise in the coming development time.</t>
  </si>
  <si>
    <t>The team had predicted 34.75 hours for this week, week 2 of iteration 2. 
We have gone over on estimated hours in total of 32.75 for the entire project.
At then end of last week, the team had an extra £1,064.67, this week we are still in the positive but from the extra work that has gone in this week we are at £583.42 extra in the pot, using up some of this redundancy.
The reason for this this over time is due to the team attempting to catch up with our estimated plan location. Along with this our 30 minute meeting slot is being stretched as we now have to meet in a virtual domain, meeting are being elongated with this domain.
The presentation is nearly all together and the meal planner has been completed. Along with this, the social stories planned for weeks 1 &amp; 2, iteration 2, are nearly where they should be.
Overall Corona-Virus is having an impact on the operation of the team, however we are nearly where we estimated we should be with user stories and financially. Having this extra money in the bank should enable to team to completely catch up with our previously estimated location before the end of iteration 2.</t>
  </si>
  <si>
    <t xml:space="preserve">COVID-19 impact - Pair programming is out the window, getting people to ask for help when needed is top priority and delegating that help to a member of the development team with the correct skills is imperative to make sure that there is no extra time wasted going round in circles looking for fix. Weekly meetings online aren't as streamlined as one would hope but they are doing a job keeping everyone in the loop as to what is going on.
Bugs with the presentation and Louis working on the Social Aspect is taking a chunk of extra time but when these and the user created recipes is done, everything else should be relatively straight forward. Building on what we already have. </t>
  </si>
  <si>
    <t>The team had predicted 28.5 hours for this week, week 3 of iteration 2. 
We have gone over on estimated hours in total of 52.5 for the entire project.
At then end of last week, the team had an extra £583.42, this week we are still in the positive but from the extra work that has gone in this week we are at £336.54 extra in the pot, using up some of this redundancy.
The reason for this this over time is due to the team spending extra time on the most crutial parts of the application. These include adding recipes, building a strong searching capability and building the social feature that will work and promote repeat customers within our userbase. With these features holding the key selling points of the application it is crutial to get these correct, moreover as these key feature develop the team is uncovering new challenges and new solutions which will make the application not only functional but bring relish to these aspects.
As a result of this, the team has gone over estimations for these stories, along with previous stories needing to be revisited to function with these stories. With active financial management I am allowing for this overtime with the spare capacity the team currently holds.</t>
  </si>
  <si>
    <t>N/A</t>
  </si>
  <si>
    <t xml:space="preserve">The team had predicted 43.5 hours for this week, week 4 of iteration 2. 
We have gone under this week by 20.5 hours but in total is over on estimated hours by 32 for the entire project.
At then end of last week, the team had an extra £336.54, this week we are still in the positive but from the extra work that has gone in this week we are at £592.79 extra in the pot, adding to our redundancy.
The reason the team has gone under this week is due to the entire team effort being direrted to another module assignment brought about by Covid-19. This was unexpected and unforeseen in our estimations. However the team now has this redundancy in hours, where stories not completed this week must be pushed and made up in either the last week of this Iteration or the first weeks of Iteration 3. Some progress has been made this week but nothing substantial.
The team has the hours available to catch up to where is should be but story estimates are going over in several areas. Specifics on this will be left to the team lead. </t>
  </si>
  <si>
    <t xml:space="preserve">Currently we are behind in our estimations on where we should be in the development of the application. The decision has been made to move the Healthy Living feature to the bottom of the plan as our idea of what the application is has changed since first conception. The change log has been updated to reflect these changes. Due to this, more hours from the second iteration should be available to put in to catching up. More pressure will need to be applied in areas to try and speed up development while not impacting the quality of the application and the ability for members of the team to focus in other areas of study. With some of the best developers tied up in big features, moving resources around to try and move things along will be tricky.  </t>
  </si>
  <si>
    <t>The team had predicted 43.5 hours for this week, week 5 of iteration 2. 
We have gone over on estimated hours in total of 32.75 for the entire project.
We have only gone over on hours by 0.75 so have used up a very small amount of the company redundancy and so still have £583.41 extra in the pot. The company remains in a comfortable place financially.
Timings have been close to expected with regards to the financial business plan, some stories have gone over so story progress is not entirely accurate. This time over in stories is mainly due to ensuring the product retains the quality envisioned. The financial redundancy should get the team through to completion however some stores have been dropped and recorded in the change log, however the team lead will elaborate on this aspect.</t>
  </si>
  <si>
    <t>Financially the company is on track but overall we are behind on feature development. Some features have had to be cut or pushed back depending on their overall importance to the companies vision of the application. The change log is updated with all these plan alterations. 
Overall the company is in a healthy position and if we stay on track with the revised plan we will hit our targets for an application that has unique features to bring value to the customers.</t>
  </si>
  <si>
    <t>04/20/2020</t>
  </si>
  <si>
    <t>04/21/2020</t>
  </si>
  <si>
    <t>04/22/2020</t>
  </si>
  <si>
    <t>04/23/2020</t>
  </si>
  <si>
    <t>04/24/2020</t>
  </si>
  <si>
    <t>04/25/2020</t>
  </si>
  <si>
    <t>04/26/2020</t>
  </si>
  <si>
    <t>22:30:00</t>
  </si>
  <si>
    <t>HTML Tour - SWEng Group 4</t>
  </si>
  <si>
    <t>27:30:00</t>
  </si>
  <si>
    <t>Billable  Rate (GBP)</t>
  </si>
  <si>
    <t>Billable Amount (GBP)</t>
  </si>
  <si>
    <t>Got recipes and images sort of working, images need to be made square and need to be tidied, but provision is present</t>
  </si>
  <si>
    <t>Posting reviews to app</t>
  </si>
  <si>
    <t>corking on the initial set up info pages</t>
  </si>
  <si>
    <t>Setting up back end properly and starting to properly implement reviews</t>
  </si>
  <si>
    <t>HTML Tour</t>
  </si>
  <si>
    <t>Start work on the HTML tour</t>
  </si>
  <si>
    <t>Redesigning the way the shopping list works. Gone over time as it has taken me a while to get my head round the way it works. Also had to change a few things around and test multiple ways of writing it</t>
  </si>
  <si>
    <t>Testing untested stories (B1-4)</t>
  </si>
  <si>
    <t>B1</t>
  </si>
  <si>
    <t>Comments full rework with picture, timestamp and likes</t>
  </si>
  <si>
    <t>Solve the problems about C17.</t>
  </si>
  <si>
    <t>code review for bug fix</t>
  </si>
  <si>
    <t>writing up minutes</t>
  </si>
  <si>
    <t>Not assigned</t>
  </si>
  <si>
    <t>stories not assigned</t>
  </si>
  <si>
    <t>C10</t>
  </si>
  <si>
    <t>A13</t>
  </si>
  <si>
    <t>C13 &amp; C32</t>
  </si>
  <si>
    <t>Predicted</t>
  </si>
  <si>
    <t>Predicted Module sales (IN)</t>
  </si>
  <si>
    <t>Predicted Module purchases (OUT)</t>
  </si>
  <si>
    <t>Difference to prediction</t>
  </si>
  <si>
    <t>Two stories not picked up and assosiated time altered in change log.</t>
  </si>
  <si>
    <t>One story not picked up and assosiated time altered in change log.</t>
  </si>
  <si>
    <t>The team had predicted 37.25 hours for this week, week 1 of iteration 3. 
We have gone over on estimated hours in total of 23 hours for the entire project.
This week alone we have gone under by 9.75 hours so have added to the company redundancy and so now have £705.41 extra in the pot. The company remains in a comfortable place financially.
With the team having exams and assignment due dates coming up, some are focusing on these which has lead to the miscalculation is user time this week. We have not missed this mark by too much as a lot of the other members are still on task. As the team enters iteration 3, the application is all starting to come together nicely. Final usability is being added and in reference to the financial business plan, taking the change log into account, the team is on track to finish on time and in a comfortable financial position.</t>
  </si>
  <si>
    <t>With the reshuffling of the plan to focus on the more important aspects of the application, more hours can be assigned to the main features to flesh them out and make sure a quality product will be delivered in the coming weeks. Progress is coming along well on our main features.
Overall, progress is good. Two members of the development team have been paired up on a problem to get that rectified this coming week which will put us in a good position coming towards the end of the project.</t>
  </si>
  <si>
    <t>Date: 29/04/2020</t>
  </si>
  <si>
    <t>Version control: 1.0 - Date: 29/04/2020</t>
  </si>
  <si>
    <t>Second instalment of module sales came into the accounts along with second installment of module purchases leaving the accounts, this aligned with agreed timetable in contracts and boosted teams financial position dramatically.</t>
  </si>
  <si>
    <t>Financial updates from reporting period:</t>
  </si>
  <si>
    <t>During this reporting period there have been a number of financial changes that are either a direct consequence of COVID-19 or due to development of the application requiring specific features. These features are required in order to bring increased capabilities to the application with the aim to increase user retention and usability.</t>
  </si>
  <si>
    <t xml:space="preserve">In light of COVID-19, our marketing strategy has to change. Getting rid of all face to face advertising.  This however is not a bad thing, our marketing surveys tell us that 89% of people find out about a new app online. Focusing on this will reduce our overall marketing cost. </t>
  </si>
  <si>
    <t>Type of marketing</t>
  </si>
  <si>
    <t>Price </t>
  </si>
  <si>
    <t>Social media ads &amp; People working</t>
  </si>
  <si>
    <t>Influencers pay</t>
  </si>
  <si>
    <t xml:space="preserve">These figures come from 8 influencers with 10,000 mainly on Instagram and Facebook and the social media ads and people working covers the wage of someone who is in charge of the social media sites and the paid ads on different platforms 
I will need a total of 15 hours for the 3rd iteration to complete what is set out in the marketing plan </t>
  </si>
  <si>
    <t>Author: Marketing Manager</t>
  </si>
  <si>
    <t>Author: Testing Manager</t>
  </si>
  <si>
    <t>In-app search capability update:</t>
  </si>
  <si>
    <t>Algolia Searching Finance Details</t>
  </si>
  <si>
    <t>Pricing</t>
  </si>
  <si>
    <t>Records</t>
  </si>
  <si>
    <t>Operations</t>
  </si>
  <si>
    <t>Additional Usage</t>
  </si>
  <si>
    <t>$29/mo</t>
  </si>
  <si>
    <t>50K</t>
  </si>
  <si>
    <t>250K</t>
  </si>
  <si>
    <t>100k operations: $10/month</t>
  </si>
  <si>
    <t>20k records: $10/month</t>
  </si>
  <si>
    <t>$499/mo</t>
  </si>
  <si>
    <t>1M</t>
  </si>
  <si>
    <t>5M</t>
  </si>
  <si>
    <t>100k operations: $5/month</t>
  </si>
  <si>
    <t>20k records: $5/month</t>
  </si>
  <si>
    <t xml:space="preserve">https://www.algolia.com/pricing/ </t>
  </si>
  <si>
    <t>Benefits:</t>
  </si>
  <si>
    <t>Search analytics</t>
  </si>
  <si>
    <t>Abilities to roll out search updates without having to change the codebase</t>
  </si>
  <si>
    <t>Used by industry leaders</t>
  </si>
  <si>
    <t>99.999% uptime</t>
  </si>
  <si>
    <t>We retain owners of our data at all times</t>
  </si>
  <si>
    <t>Searching scales as the company scales</t>
  </si>
  <si>
    <t>Our Analytics from the past 30 days (16/4/20)</t>
  </si>
  <si>
    <t>Comments on update:</t>
  </si>
  <si>
    <t xml:space="preserve">Initially Algolia will cost $29/month, once we reach 250k operations and 50k records. For every 100k operations over that it will cost $10/mo additional and for every 20k records it will also add $10/mo. </t>
  </si>
  <si>
    <t>Team lead comments from reporting period:</t>
  </si>
  <si>
    <t xml:space="preserve">Heading into iteration 3, changes have been made to the plan to increase the focus on the more important features of the application. The company’s vision of a cooking application with a social media aspect has taken priority over the healthy living system feature that was to implement calorie tracking and healthy diet options. These changes are reflected in the company’s change log with some user stories being removed from the plan completely or pushed to the end with the aim to implement if time allows. Hours for the stories moved off plan have been redistributed to newer stories that focus on the social media side of the app. This is with the aim of fully fleshing out our niche market feature and making sure that quality is delivered to the customer. 
	Progress on the plan is going ok with some great strides being made. Some issues arose that slowed some progression but overall the company is in a healthy position and should deliver a quality application on time. </t>
  </si>
  <si>
    <t>Marteking update:</t>
  </si>
  <si>
    <t>Final comments from Finance Manager:</t>
  </si>
  <si>
    <t>The company remains in a strong and stable financial position. Where not all time estimations were correct and stories have over run in several places. Active financial management and strong negotiation during module sales has allowed the team to be slightly more flexible with the key stories to attain the quality level desired by the project. While there have been these under estimations in time and some over estimations in programmer capabilities, the majority of stories have aligned with predictions and the team is on course to complete all key stories for main application and USP with minor alterations within the change log. Even with the alterations brought on with COVID-19, the team is financially on track for a successful project.</t>
  </si>
  <si>
    <t>Hours assigned to team member taking lead on story to delegate as they see fit.</t>
  </si>
  <si>
    <t>04/27/2020</t>
  </si>
  <si>
    <t>04/28/2020</t>
  </si>
  <si>
    <t>04/29/2020</t>
  </si>
  <si>
    <t>04/30/2020</t>
  </si>
  <si>
    <t>05/01/2020</t>
  </si>
  <si>
    <t>05/02/2020</t>
  </si>
  <si>
    <t>05/03/2020</t>
  </si>
  <si>
    <t>32:15:00</t>
  </si>
  <si>
    <t>Setting up agenda and minutes</t>
  </si>
  <si>
    <t>Added ability to delete posts and comments from all pages, still small bugs but this will allow all tests to pass once complete</t>
  </si>
  <si>
    <t>Fixed portions UI, added portions tests, added ingredient icon support (kinda by accident) and completely re formatted ingredients list.</t>
  </si>
  <si>
    <t>Looking into notifications &amp; shopping apis</t>
  </si>
  <si>
    <t>Helping Jun simplify the Timer tests</t>
  </si>
  <si>
    <t>review C17 - tests failing</t>
  </si>
  <si>
    <t>C17</t>
  </si>
  <si>
    <t>update documentation and fix remaining tests</t>
  </si>
  <si>
    <t>Pair programming with Becky and Fixing ArrayList issue by replacing with a HashMap implementation.</t>
  </si>
  <si>
    <t>Changed the layout of the recipe info screen and changed image buttons at the top of the screen</t>
  </si>
  <si>
    <t>Create Testing Report</t>
  </si>
  <si>
    <t xml:space="preserve">Fix remaining tests </t>
  </si>
  <si>
    <t>Financial report 3 - complete and sent</t>
  </si>
  <si>
    <t>Fixed review recycler adapter with Louis and implemented likes</t>
  </si>
  <si>
    <t>rewriting hash map for ingredients and displaying. tried lots of ways of deleting and that took a while and longer then expected</t>
  </si>
  <si>
    <t xml:space="preserve">Working on Planner fragment tests ( and searching) </t>
  </si>
  <si>
    <t>Updated gantt charts and sent to business mentor</t>
  </si>
  <si>
    <t>Update searching test (hometest.java)</t>
  </si>
  <si>
    <t>C18</t>
  </si>
  <si>
    <t>Re-runnning all tests</t>
  </si>
  <si>
    <t>Testing C34 &amp; audio tests</t>
  </si>
  <si>
    <t>C34</t>
  </si>
  <si>
    <t>Notes</t>
  </si>
  <si>
    <t>Updated the scranplan html tour website. Moved roles to a new page and implemented a documentation page.</t>
  </si>
  <si>
    <t>04:15:00 AM</t>
  </si>
  <si>
    <t>Added Timer UI tests and helper methods for finding recipes in tests.</t>
  </si>
  <si>
    <t>05/04/2020</t>
  </si>
  <si>
    <t>05/05/2020</t>
  </si>
  <si>
    <t>05/06/2020</t>
  </si>
  <si>
    <t>05/07/2020</t>
  </si>
  <si>
    <t>05/08/2020</t>
  </si>
  <si>
    <t>05/09/2020</t>
  </si>
  <si>
    <t>05/10/2020</t>
  </si>
  <si>
    <t>16:30:00</t>
  </si>
  <si>
    <t>23:15:00</t>
  </si>
  <si>
    <t>Worked on adMob intergration</t>
  </si>
  <si>
    <t>User story C19</t>
  </si>
  <si>
    <t>Recalculation of overall rating</t>
  </si>
  <si>
    <t>Merged main into social and worked on getting tests to pass</t>
  </si>
  <si>
    <t>User story C31</t>
  </si>
  <si>
    <t>pulled from master to update branch. Had issues</t>
  </si>
  <si>
    <t>Created an about page, updated developer images and added additional documents such as the XML schema</t>
  </si>
  <si>
    <t>UI design questionare</t>
  </si>
  <si>
    <t>General meeting</t>
  </si>
  <si>
    <t>05/11/2020</t>
  </si>
  <si>
    <t>05/12/2020</t>
  </si>
  <si>
    <t>05/13/2020</t>
  </si>
  <si>
    <t>05/14/2020</t>
  </si>
  <si>
    <t>05/15/2020</t>
  </si>
  <si>
    <t>05/16/2020</t>
  </si>
  <si>
    <t>05/17/2020</t>
  </si>
  <si>
    <t>41:00:00</t>
  </si>
  <si>
    <t>50:45:00</t>
  </si>
  <si>
    <t>Getting expresso tests to pass and commenting code ready for peer review</t>
  </si>
  <si>
    <t>User story C27</t>
  </si>
  <si>
    <t>Simplify the code in meal planner and move it based on RecipeFragment</t>
  </si>
  <si>
    <t>Fixing reviews, adding pictures and fixing bugs that were linked to my code the existing posts system.</t>
  </si>
  <si>
    <t>Fixing lots of bugs and worked on getting expresso tests to pass</t>
  </si>
  <si>
    <t>User story C24</t>
  </si>
  <si>
    <t>worked on saving states of list. tried a lot of ways but didn't manage to get any working properly. Will ask at the meeting if anyone has any other idea. all other sections of this users story are done.</t>
  </si>
  <si>
    <t>Working on my page for the HTML Tour - offline</t>
  </si>
  <si>
    <t>Working on messaging C26 - recycler view</t>
  </si>
  <si>
    <t>User story C26</t>
  </si>
  <si>
    <t>Worked on integrating reviews from feed in</t>
  </si>
  <si>
    <t>User story C23</t>
  </si>
  <si>
    <t xml:space="preserve">Design and interaction survey results and outreach </t>
  </si>
  <si>
    <t>Implementing kudos on recipe info screen</t>
  </si>
  <si>
    <t>User story A8</t>
  </si>
  <si>
    <t>Set up buttons on the shopping list to make the list be saved after it is edited. Dididnt managed to get this sorted. Thinking of changing it to a list on firebase but need to look into if that is the best option</t>
  </si>
  <si>
    <t>Research on sales presentation and made a list of good articles and websites to reference for when we are planning</t>
  </si>
  <si>
    <t>Checking through all the tests and updating documentation</t>
  </si>
  <si>
    <t>C19</t>
  </si>
  <si>
    <t>got deleting of ingredients working well and updates constantly. had a bug with it repopulating with the last value but fixed that. it took some time to sort bug out so have gone over time</t>
  </si>
  <si>
    <t>redesigned the shopping list into a recyler view making it easier to control</t>
  </si>
  <si>
    <t>Investigating Messaging C26</t>
  </si>
  <si>
    <t>going through organising what marketing to use for the presentation</t>
  </si>
  <si>
    <t>Minutes of meeting</t>
  </si>
  <si>
    <t>Setting up agenda and minutes for the meeting</t>
  </si>
  <si>
    <t>Finishing adMob intergration for C19</t>
  </si>
  <si>
    <t>Weekly</t>
  </si>
  <si>
    <t>Estimated time - Week 31</t>
  </si>
  <si>
    <t>Actual timesheet - Week 31</t>
  </si>
  <si>
    <t>Estimated time - Week 32</t>
  </si>
  <si>
    <t>Actual timesheet - Week 32</t>
  </si>
  <si>
    <t>Notes on labour for week 31:</t>
  </si>
  <si>
    <t>Other comments for week 31:</t>
  </si>
  <si>
    <t>Notes on labour for week 32:</t>
  </si>
  <si>
    <t>Other comments for week 32:</t>
  </si>
  <si>
    <t>Estimated time - Week 33</t>
  </si>
  <si>
    <t>Actual timesheet - Week 33</t>
  </si>
  <si>
    <t>Notes on labour for week 33:</t>
  </si>
  <si>
    <t>Other comments for week 33:</t>
  </si>
  <si>
    <t>Version control: 1.0 - Date: 20/05/2020</t>
  </si>
  <si>
    <t>Date: 20/05/2020</t>
  </si>
  <si>
    <t>Financial Summary</t>
  </si>
  <si>
    <t>Financial Reporting week 31-33</t>
  </si>
  <si>
    <t>NOTE: SOME HOURSE ALTERED BY MEMBERS AT A LATER DATE</t>
  </si>
  <si>
    <t>BILLABLE BOURS = 32.5 HOURS</t>
  </si>
  <si>
    <t>NOTE: 15 MINS TAKEN FROM HOURS AT LATER DATE</t>
  </si>
  <si>
    <t>Sales Revenue</t>
  </si>
  <si>
    <t>Cost of Sales</t>
  </si>
  <si>
    <t>Gross Profit</t>
  </si>
  <si>
    <t>Overheads</t>
  </si>
  <si>
    <t xml:space="preserve">Net Profit (PBIT) </t>
  </si>
  <si>
    <t>Profit Before Taxation</t>
  </si>
  <si>
    <t>Fixed Assets</t>
  </si>
  <si>
    <t>Tangible fixed assets</t>
  </si>
  <si>
    <t>Financial fixed assets</t>
  </si>
  <si>
    <t>Current Assets</t>
  </si>
  <si>
    <t>Cash in hand &amp; at bank</t>
  </si>
  <si>
    <t>Stock</t>
  </si>
  <si>
    <t>Debtors</t>
  </si>
  <si>
    <t>Current Liabilities</t>
  </si>
  <si>
    <t>Long term liabilities</t>
  </si>
  <si>
    <t>Net Assets</t>
  </si>
  <si>
    <t>total loan</t>
  </si>
  <si>
    <t>total interest</t>
  </si>
  <si>
    <t>sales rev =</t>
  </si>
  <si>
    <t>OH</t>
  </si>
  <si>
    <t>int</t>
  </si>
  <si>
    <t>The team had predicted 31 hours for this week, week 4 of iteration 3. 
We have gone over on estimated hours in total of 21.25 for the entire project.
We have gone over on hours this week by 19.75 so have reduced the company redundancy which now stands at £727.17 extra in the pot. The company remains in a comfortable place financially.
From going under last week, some of the team still have some exams left but the team is starting to return concentration to the SWEng effort in order to bring iteration 3 to a strong ending. To that end the team has gone over in hours but we have the redundancy to do so and since lifting hour restrictions last week the team has taken that into play with this week of labour.
The team remains in a strong place financially and the restriction will remain off until the team has finished with a product we can be proud of.</t>
  </si>
  <si>
    <t>Echoing the Financial Manager, The company looks to be in a healthy position right up until the release date of the application. With maximum focus being brought back onto the project, we will be looking at ramping up the hours in development to make sure the application is as polished as possible and that any changes that need to be made as per the Design Survey results, can be made.</t>
  </si>
  <si>
    <t>The team had predicted 29.75 hours for this week, week 3 of iteration 3. 
We have gone over on estimated hours in total of 1.5 for the entire project.
We have gone under on hours this week by 6.5 so have added to the company redundancy which now stands at £974.04 extra in the pot. The company remains in a comfortable place financially.
Team members have been preoccupied by other commitments recently due to other deadlines and exams, however this period is coming to a close and the company having a large financial redundancy due to the sale of modules still, some of the hourly restrictions and being slightly loosened in order to allow team members to finish the project to the high standard we have come to expect. Hours will remain closely watched, but members are no longer required to request extra hours and instead, trust is in place that all extra hours used during this period are going toward perfecting all aspects of the application ready for the completion of iteration 3.</t>
  </si>
  <si>
    <t>Final push to get everything done we can. I have diverted some of our resources to the development of the HTML tour and to the start of the Presentation to allow us some breathing room towards the end. Main features are looking polished and are near completion.
Financially, in a very solid position giving us the ability to have a strong push before release to make sure that all features work as intended and that we have the quality of product that we strive for.</t>
  </si>
  <si>
    <t>The team had predicted 47.25 hours for this week, week 2 of iteration 3. 
We have gone over on estimated hours in total of 8 for the entire project.
We have gone under on hours this week by 15 so have added to the company redundancy which now stands at £892.79 extra in the pot. The company remains in a comfortable place financially.
Due to deadlines and exams fast approaching, not all team members have been fully involved this week. With all change log items in place, the team is where is expected to be with regards to the Financial Business Plan. The team has the finances and hours required to finish the application.
One item of note is that there was a mistake on C34 offering 5 hours of programming time when only 2 hours was budgeted. This mistake can be rectified with the company financial redundancy. Even with this extra time, the story is now finished but again went over this 5 hour limit coming out at 9.25 hours. Design manager leading this story may require some remedial training to stay on a specific task.</t>
  </si>
  <si>
    <t>Financially we're are in a good position but more alterations to the plan need to be made. Due to exams and other assignments production is down so focus needs to be on delivering our main features that have been backed up by the recent survey. This features are looking to be finished before the release in good time.</t>
  </si>
  <si>
    <t>rent 1 week</t>
  </si>
  <si>
    <t>450 util</t>
  </si>
  <si>
    <t>900 IT</t>
  </si>
  <si>
    <t>IT Infastructure</t>
  </si>
  <si>
    <t>CoDev Balance sheet (10/05/20)</t>
  </si>
  <si>
    <t>CoDev Profit &amp; Loss (30/09/19 - 10/05/20)</t>
  </si>
  <si>
    <t>Project Labour Summary</t>
  </si>
  <si>
    <t>Project overall financial summary</t>
  </si>
  <si>
    <t>reccomended recipes</t>
  </si>
  <si>
    <t>recipe questions</t>
  </si>
  <si>
    <t>C30</t>
  </si>
  <si>
    <t>C25</t>
  </si>
  <si>
    <t>Stories not taken</t>
  </si>
  <si>
    <t>total not used:</t>
  </si>
  <si>
    <t>(with design &amp; testing)</t>
  </si>
  <si>
    <t>Type</t>
  </si>
  <si>
    <t>A14</t>
  </si>
  <si>
    <t>recipe icons</t>
  </si>
  <si>
    <t>disliked recipes</t>
  </si>
  <si>
    <t>C15</t>
  </si>
  <si>
    <t>Revised Product Pricing</t>
  </si>
  <si>
    <t>Time Frame</t>
  </si>
  <si>
    <t>Value</t>
  </si>
  <si>
    <t>Estimated user %</t>
  </si>
  <si>
    <t>Monthly</t>
  </si>
  <si>
    <t>Quarterly</t>
  </si>
  <si>
    <t>Yearly</t>
  </si>
  <si>
    <t>Estimating that 10% of userbase opt for gold membership</t>
  </si>
  <si>
    <t>Free users will have access to the full application without the meal planner and with advetisments</t>
  </si>
  <si>
    <t>Admob income is very difficult to estimate. As we are working with an application that is available in every country in the world and we need to rely on daily active users making impressions and clicks with the advertising.
As we are aiming at students in the UK, we shall make a simplification here and specify that our average daily user is more likely to be from a tier 1 country (i.e. US, UK, Canada and Australia). Due to this we will estimate the average cost per click (CPC) to be around £0.27, we will estimate the click through rate (CTR) of our users to be around 1.1%. We will then estimate that our users will see roughly 4 pages of the application on each visit. This will give us an average Cost Per Thousand (CPM), which means the cost per 1000 pageviews, of £2.94. 
Using these assumptions, we can estimate potential revenue produced with free daily active users from ADMOB:</t>
  </si>
  <si>
    <t>Daily Users</t>
  </si>
  <si>
    <t>Daily Income</t>
  </si>
  <si>
    <t>Marketting estimates</t>
  </si>
  <si>
    <t>Following the first ad campaign - hope to generate 500 daily active users.</t>
  </si>
  <si>
    <t>Following the second ad campaign - hope to have 2000 daily active users.</t>
  </si>
  <si>
    <t>Following the third ad campaign - hope to have 5000 daily active users.</t>
  </si>
  <si>
    <t>If we run one ad campaign every 2 months in the first 6 months we can reach our 5000 DAU goal</t>
  </si>
  <si>
    <t>Following the fourth ad campaign - hope to generate 11,000daily active users.</t>
  </si>
  <si>
    <t>Following the fifth ad campaign - hope to have 23,000 daily active users.</t>
  </si>
  <si>
    <t>Following the sixth ad campaign - hope to have 47,000 daily active users.</t>
  </si>
  <si>
    <t>Month</t>
  </si>
  <si>
    <t>July</t>
  </si>
  <si>
    <t>August</t>
  </si>
  <si>
    <t>September</t>
  </si>
  <si>
    <t>October</t>
  </si>
  <si>
    <t>November</t>
  </si>
  <si>
    <t>December</t>
  </si>
  <si>
    <t>January</t>
  </si>
  <si>
    <t>February</t>
  </si>
  <si>
    <t>March</t>
  </si>
  <si>
    <t>April</t>
  </si>
  <si>
    <t>May</t>
  </si>
  <si>
    <t>June</t>
  </si>
  <si>
    <t>Evenly splitting added users over each two month period gives the following results</t>
  </si>
  <si>
    <t>Montly free user Revenue</t>
  </si>
  <si>
    <t>Monthly gold user Revenue</t>
  </si>
  <si>
    <t>Averaged over 1 month/User</t>
  </si>
  <si>
    <t>Average monthly per gold user</t>
  </si>
  <si>
    <t>Marketing Campaign</t>
  </si>
  <si>
    <t>Adding to Google Play Store</t>
  </si>
  <si>
    <t>Daily Active Users (start of month)</t>
  </si>
  <si>
    <t>Each marketting campaign cost:</t>
  </si>
  <si>
    <t>In the last few weeks development has slowed due to external factors such as exams and assignments. Within this time good progress has been made in some of key areas. The social aspect has made great strides and is very near completion. The team have also implemented a new search function that allows for a more robust searching. Coming towards the end of the third iteration and having the development team back at full capacity, we can make a final push to make sure that everything is polished and in fully working order. Due to the slowdown in development and the reorganising of the plan we have enough hours and financial strength to divert all resources to the tasks at hand.</t>
  </si>
  <si>
    <t>A better estimate of Firebase pricing is now avaliable due to usage data across several months with 7 developers. Particularly paying close attention to the last month of data, the application now hosts the majority of initial lauch expected capabilities giving a clearer picture of what costs may look like upon release.</t>
  </si>
  <si>
    <t>Team lead comments on story alterations</t>
  </si>
  <si>
    <t>Due to re-evaluating the plan the following user stories have been removed and will no longer be flagged for development. 
C25 has been removed due its complexity. The story is to produce recipes based on categories of recipes the user has made before. This requires a machine learning algorithm to implement and with the potential of having an incredible number of categories due to user created recipes, this is a little out of reach for the time we have available.
C30 has been removed as a story as its very similar to another user story that was a part of the social side. Users are able to leave comments and reviews, so this story has effectively already been done. 
A14 has been removed as the time it would take to implement icons for every recipe and ingredient properly would be too long. This also adds no real value to application so spending critical development time on something that adds nothing it terms of functionality is a waste of the precious time we have left. 
C15 was removed completely as users can remove meals from the plan at any time, they like so it is now irrelevant. 
Due to these changes in the plan, 27.5 hours in total have been accrued. This time has already been reassigned to other areas of development.</t>
  </si>
  <si>
    <t>Team lead comments on financial status from project</t>
  </si>
  <si>
    <t>Over the course of the project the company has been financially solid. There are numerous factors to consider why this has been the case. During Iteration 2, the decision was made to lower the time the group spent in meetings and to lower the time allocated to design after the first Iteration and design phase to allow more financial flexibility. This would allow us more funds to assign to features that would develop issues and take longer to implement. 
	A big factor in the financial stability the company has had throughout the project is down to the contract negotiations and selling of our modules. Due to the successful negotiations the company accrued a large redundancy pot that could be allocated to the features that were very important and time consuming. For example, the social media side of the application was larger than originally estimated and the redundancy allowed the development to proceed as planned and for however long it took to get right. 
	As we approach the end of the development phase and towards the release of the application, the company remains in a healthy financial position.</t>
  </si>
  <si>
    <t>30/09/19 - 10/05/20 totals</t>
  </si>
  <si>
    <t>Module purchases</t>
  </si>
  <si>
    <t>Weekly interest</t>
  </si>
  <si>
    <t>Lessons learnt</t>
  </si>
  <si>
    <t xml:space="preserve">All estimates should be made carefully, with significant research and group deliberation. 
The team should be firm with estimates and push to come in on time and target, however the team should also remember that these were purely estimates and in some cases leeway is sometimes required. </t>
  </si>
  <si>
    <t>The team has remained in a strong place financially. All financial matters were directed though myself and I have been firm but fair with the team with labour and extra costs. I took the decision following the sale of modules to keep this money within the company instead of paying the bank back a small sum in order to relieve some of the interest we will pay in later months. I still believe this was the correct decision as it allowed the team to go over allocated hours in some stories to maintain our standards.
All other costs have been set via contracts so predicted costs have matched up as expected. Estimating user time via hours allocated to contracts has worked well, where not completely accurate at times, the rough estimates have rounded out to expected costs.</t>
  </si>
  <si>
    <t>Agolia</t>
  </si>
  <si>
    <t>Costs</t>
  </si>
  <si>
    <t>Agolia (monthly)</t>
  </si>
  <si>
    <t>Google play store (one off)</t>
  </si>
  <si>
    <t>Firebase hosting</t>
  </si>
  <si>
    <t>Total cash in</t>
  </si>
  <si>
    <t>Total cash out</t>
  </si>
  <si>
    <t>Net cash flow</t>
  </si>
  <si>
    <t>Closing balance</t>
  </si>
  <si>
    <t>Current loan</t>
  </si>
  <si>
    <t>Credit</t>
  </si>
  <si>
    <t>Long term loan</t>
  </si>
  <si>
    <t>CoDev Balance sheet July 2021</t>
  </si>
  <si>
    <t>CoDev Profit &amp; Loss (July 2020 - July 2021)</t>
  </si>
  <si>
    <t>Chef labour</t>
  </si>
  <si>
    <t>Marketing labour</t>
  </si>
  <si>
    <t>Developers labour</t>
  </si>
  <si>
    <t>Bookkeeper</t>
  </si>
  <si>
    <t>Developers x 2</t>
  </si>
  <si>
    <t>Chef x 2</t>
  </si>
  <si>
    <t>(25 HORUS)</t>
  </si>
  <si>
    <t>(20 HOURS)</t>
  </si>
  <si>
    <t>(6 HOURS)</t>
  </si>
  <si>
    <t>Totals</t>
  </si>
  <si>
    <t>Other Overheads</t>
  </si>
  <si>
    <t>Monthly Costs</t>
  </si>
  <si>
    <t>Monthly Revenue</t>
  </si>
  <si>
    <t>Financial Performance over project</t>
  </si>
  <si>
    <t>From the outset it was evident that learning the mechanics of the team, letting everyone work in their own best method while still attempting to hold the team to estimations of time would be difficult. Together as a team we estimated how long each story would take to program, at the beginning these estimations were slightly out due to must of the team overestimating their programming capabilities. As the project progressed, abilities caught up with projections and estimation got more accurate. For the most part, the team adhered to my guidelines, although some members still put in significantly more work than others, targets were met for the most part.
A strong negotiation during the module sales enabled the team to have significantly extra money in the bank that allowed some restrictions on time to be relieved. This enabled the team to put extra time into key selling features and has led to a better product. 
The financial platform for the company has been solid throughout the project. Moving forward into deployment, we hope this solid financial platform gives investors reassurance that the company has what it takes to take Scran Plan to market for a strong return on investment.</t>
  </si>
  <si>
    <t>Financial Project Summary</t>
  </si>
  <si>
    <t>Breakdown of team labour over project-(30/09/19 - 10/05/20)</t>
  </si>
  <si>
    <t>Labour estimations have been mostly accurate throughout the project. We have gone over our estimate several times but the spare capacity from module sales allowed us this leeway. This over time allowed stories to be completed to the required standard and will pay dividends upon release.</t>
  </si>
  <si>
    <t>05/18/2020</t>
  </si>
  <si>
    <t>05/19/2020</t>
  </si>
  <si>
    <t>05/20/2020</t>
  </si>
  <si>
    <t>05/21/2020</t>
  </si>
  <si>
    <t>05/22/2020</t>
  </si>
  <si>
    <t>05/23/2020</t>
  </si>
  <si>
    <t>05/24/2020</t>
  </si>
  <si>
    <t>14:15:00</t>
  </si>
  <si>
    <t>52:30:00</t>
  </si>
  <si>
    <t>15:00:00</t>
  </si>
  <si>
    <t>18:00:00</t>
  </si>
  <si>
    <t>76:15:00</t>
  </si>
  <si>
    <t>Working more on the messaging</t>
  </si>
  <si>
    <t>10:13:00 AM</t>
  </si>
  <si>
    <t>01:13:00 PM</t>
  </si>
  <si>
    <t>Follow and unfollow nearly done with private user, need to get around all the privacy with private and public accounts</t>
  </si>
  <si>
    <t>Implementing extras like extra alert fragments and getting to the recipe info screen through images on the feed</t>
  </si>
  <si>
    <t>setting up suggestion box</t>
  </si>
  <si>
    <t>follow and unfollow</t>
  </si>
  <si>
    <t>Implementing kudos</t>
  </si>
  <si>
    <t>Setting up class for reporting of content</t>
  </si>
  <si>
    <t>Collating design survey results</t>
  </si>
  <si>
    <t>Setting up follower, deletion, and menus in the review recycler</t>
  </si>
  <si>
    <t>Financial Summary and Future Business plan</t>
  </si>
  <si>
    <t>Carrying on, worked with Joe to try eliminate the problem but didn't manage to solve it</t>
  </si>
  <si>
    <t>report about cost of Firebase based on the recent usage</t>
  </si>
  <si>
    <t>C26 - Working on messaging things</t>
  </si>
  <si>
    <t>Review of C28, C16, C31, C29 and C24. A few quick bugfixes + identification of larger version issues with API level 21.</t>
  </si>
  <si>
    <t>Trying to fix the bug and finish up everything else that needs doing</t>
  </si>
  <si>
    <t>Worked on Financial Summary</t>
  </si>
  <si>
    <t>writing tests for user story c20. found a bug so currently working on that before carrying now with testing</t>
  </si>
  <si>
    <t>weekly finances</t>
  </si>
  <si>
    <t>Started planning presentation structure</t>
  </si>
  <si>
    <t>Finished stories and wrote test report</t>
  </si>
  <si>
    <t>working out which statistics to use in the presentation and writing up where to use</t>
  </si>
  <si>
    <t>weekly meeting</t>
  </si>
  <si>
    <t>Averaged over 1 year/User</t>
  </si>
  <si>
    <t>Yearly income</t>
  </si>
  <si>
    <t>06/01/2020</t>
  </si>
  <si>
    <t>06/02/2020</t>
  </si>
  <si>
    <t>06/03/2020</t>
  </si>
  <si>
    <t>06/04/2020</t>
  </si>
  <si>
    <t>06/05/2020</t>
  </si>
  <si>
    <t>06/06/2020</t>
  </si>
  <si>
    <t>06/07/2020</t>
  </si>
  <si>
    <t>10:54:00 AM</t>
  </si>
  <si>
    <t>11:39:00 AM</t>
  </si>
  <si>
    <t>Last meeting</t>
  </si>
  <si>
    <t>Team meeting for Sales Presentation</t>
  </si>
  <si>
    <t>05/25/2020</t>
  </si>
  <si>
    <t>05/26/2020</t>
  </si>
  <si>
    <t>05/27/2020</t>
  </si>
  <si>
    <t>05/28/2020</t>
  </si>
  <si>
    <t>05/29/2020</t>
  </si>
  <si>
    <t>05/30/2020</t>
  </si>
  <si>
    <t>05/31/2020</t>
  </si>
  <si>
    <t>07:15:00</t>
  </si>
  <si>
    <t>55:30:00</t>
  </si>
  <si>
    <t>Sales Presentation - SWEng Group 4</t>
  </si>
  <si>
    <t>20:00:00</t>
  </si>
  <si>
    <t>22:15:00</t>
  </si>
  <si>
    <t>103:00:00</t>
  </si>
  <si>
    <t>Recipe scrollview fixes and search options fixes</t>
  </si>
  <si>
    <t>Setting up project management tab</t>
  </si>
  <si>
    <t>01:03:00 PM</t>
  </si>
  <si>
    <t>01:33:00 PM</t>
  </si>
  <si>
    <t>Sales Presentation</t>
  </si>
  <si>
    <t>gif creation, editing slides</t>
  </si>
  <si>
    <t>01:00:25 PM</t>
  </si>
  <si>
    <t>04:00:25 PM</t>
  </si>
  <si>
    <t>profile fixes</t>
  </si>
  <si>
    <t>11:00:31 AM</t>
  </si>
  <si>
    <t>11:15:31 AM</t>
  </si>
  <si>
    <t>meeting</t>
  </si>
  <si>
    <t>10:00:14 AM</t>
  </si>
  <si>
    <t>10:45:14 AM</t>
  </si>
  <si>
    <t>Meeting about presentation</t>
  </si>
  <si>
    <t>Bug fixes</t>
  </si>
  <si>
    <t>Shopping list design fix + review</t>
  </si>
  <si>
    <t>Making gifs for presentation + filling in related slides. (Will be replaced with newer scripted gifs)</t>
  </si>
  <si>
    <t>Sales presentation</t>
  </si>
  <si>
    <t>Fixing bugs and integration</t>
  </si>
  <si>
    <t>Bug fixing</t>
  </si>
  <si>
    <t>review recipe review</t>
  </si>
  <si>
    <t>C11</t>
  </si>
  <si>
    <t>Bug Fixing</t>
  </si>
  <si>
    <t>Recreate C17 based on the new vision</t>
  </si>
  <si>
    <t>Profile bug fixes + finding profile issues + C17 Timeframe stuff</t>
  </si>
  <si>
    <t>Review of Following</t>
  </si>
  <si>
    <t>C26</t>
  </si>
  <si>
    <t>Fixing issues with profile, posts and deleting</t>
  </si>
  <si>
    <t>Team meeting and meeting with Stuart for presentation</t>
  </si>
  <si>
    <t>Meetings (Sales presentation)</t>
  </si>
  <si>
    <t>Team meeting about presentation</t>
  </si>
  <si>
    <t>Fixing bugs for C27 and presentation</t>
  </si>
  <si>
    <t>Finance page of HTML tour</t>
  </si>
  <si>
    <t>Messaging</t>
  </si>
  <si>
    <t>Working on messaging</t>
  </si>
  <si>
    <t>Rework login, new look and feel with new visual indication, complex passwords, fixed bugs with following, fixed deletion to delete extra data, added unique user names, wrote tests to pass, testing report</t>
  </si>
  <si>
    <t>C5</t>
  </si>
  <si>
    <t>Working on integrating all of following and unfollowing to work with new privacy set up, showing user name and number of recipes, if you are following a private user you can see their private profile, public users show only one profile and private users who are viewed by someone who isn't following them has a restricted profile</t>
  </si>
  <si>
    <t>Weekly Team Meeting</t>
  </si>
  <si>
    <t xml:space="preserve">Weekly meeting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</si>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</sst>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164" formatCode="&quot;£&quot;#,##0.00;[Red]\-&quot;£&quot;#,##0.00"/>
    <numFmt numFmtId="165" formatCode="&quot;£&quot;#,##0.00"/>
    <numFmt numFmtId="166" formatCode="mm/dd/yyyy"/>
    <numFmt numFmtId="167" formatCode="#,##0.00\ [$GBP ];[Red]\-#,##0.00\ [$GBP]"/>
    <numFmt numFmtId="168" formatCode="&quot;£&quot;#,##0.00;[Red]&quot;£&quot;#,##0.00"/>
    <numFmt numFmtId="169" formatCode="#,##0.000000000000"/>
    <numFmt numFmtId="170" formatCode="#,##0;[Red]#,##0"/>
  </numFmts>
  <fonts count="27">
    <font>
      <sz val="11"/>
      <color theme="1"/>
      <name val="Calibri"/>
      <family val="2"/>
      <scheme val="minor"/>
    </font>
    <font>
      <b/>
      <sz val="11"/>
      <color theme="1"/>
      <name val="Calibri"/>
      <family val="2"/>
      <scheme val="minor"/>
    </font>
    <font>
      <b/>
      <sz val="10"/>
      <name val="DejaVu Sans"/>
    </font>
    <font>
      <sz val="10"/>
      <name val="DejaVu Sans"/>
    </font>
    <font>
      <sz val="11"/>
      <color indexed="8"/>
      <name val="Calibri"/>
      <family val="2"/>
      <scheme val="minor"/>
    </font>
    <font>
      <sz val="11"/>
      <color theme="5" tint="0.79998168889431442"/>
      <name val="Calibri"/>
      <family val="2"/>
      <scheme val="minor"/>
    </font>
    <font>
      <b/>
      <sz val="11"/>
      <name val="Calibri (Body)"/>
    </font>
    <font>
      <sz val="8"/>
      <name val="Calibri"/>
      <family val="2"/>
      <scheme val="minor"/>
    </font>
    <font>
      <b/>
      <sz val="10"/>
      <color rgb="FFFF0000"/>
      <name val="DejaVu Sans"/>
    </font>
    <font>
      <sz val="11"/>
      <color rgb="FF000000"/>
      <name val="Calibri"/>
      <family val="2"/>
      <scheme val="minor"/>
    </font>
    <font>
      <b/>
      <sz val="11"/>
      <color rgb="FF000000"/>
      <name val="Calibri"/>
      <family val="2"/>
      <scheme val="minor"/>
    </font>
    <font>
      <sz val="11"/>
      <color rgb="FFFF0000"/>
      <name val="Calibri"/>
      <family val="2"/>
      <scheme val="minor"/>
    </font>
    <font>
      <b/>
      <sz val="11"/>
      <color rgb="FF000000"/>
      <name val="Calibri"/>
      <family val="2"/>
    </font>
    <font>
      <sz val="11"/>
      <color rgb="FF000000"/>
      <name val="Calibri"/>
      <family val="2"/>
    </font>
    <font>
      <sz val="11"/>
      <color rgb="FFFF0000"/>
      <name val="Calibri"/>
      <family val="2"/>
    </font>
    <font>
      <sz val="11"/>
      <color rgb="FFFCE4D6"/>
      <name val="Calibri"/>
      <family val="2"/>
    </font>
    <font>
      <b/>
      <i/>
      <sz val="11"/>
      <color rgb="FF000000"/>
      <name val="Calibri"/>
      <family val="2"/>
    </font>
    <font>
      <i/>
      <sz val="11"/>
      <color rgb="FF000000"/>
      <name val="Calibri"/>
      <family val="2"/>
    </font>
    <font>
      <sz val="10"/>
      <color rgb="FFFF0000"/>
      <name val="DejaVu Sans"/>
    </font>
    <font>
      <sz val="11"/>
      <color rgb="FF000000"/>
      <name val="Arial"/>
      <family val="2"/>
    </font>
    <font>
      <u/>
      <sz val="11"/>
      <color rgb="FF000000"/>
      <name val="Arial"/>
      <family val="2"/>
    </font>
    <font>
      <b/>
      <sz val="11"/>
      <color rgb="FF000000"/>
      <name val="Arial"/>
      <family val="2"/>
    </font>
    <font>
      <u/>
      <sz val="11"/>
      <color theme="10"/>
      <name val="Calibri"/>
      <family val="2"/>
      <scheme val="minor"/>
    </font>
    <font>
      <sz val="14"/>
      <color theme="1"/>
      <name val="Calibri"/>
      <family val="2"/>
      <scheme val="minor"/>
    </font>
    <font>
      <sz val="14"/>
      <color rgb="FF000000"/>
      <name val="Calibri"/>
      <family val="2"/>
      <scheme val="minor"/>
    </font>
    <font>
      <sz val="14"/>
      <color rgb="FFFF0000"/>
      <name val="Calibri"/>
      <family val="2"/>
      <scheme val="minor"/>
    </font>
    <font>
      <b/>
      <sz val="14"/>
      <color theme="1"/>
      <name val="Calibri"/>
      <family val="2"/>
      <scheme val="minor"/>
    </font>
  </fonts>
  <fills count="19">
    <fill>
      <patternFill patternType="none"/>
    </fill>
    <fill>
      <patternFill patternType="gray125"/>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CE4D6"/>
        <bgColor indexed="64"/>
      </patternFill>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theme="0"/>
        <bgColor indexed="64"/>
      </patternFill>
    </fill>
    <fill>
      <patternFill patternType="solid">
        <fgColor rgb="FFFDE9D9"/>
        <bgColor indexed="64"/>
      </patternFill>
    </fill>
    <fill>
      <patternFill patternType="solid">
        <fgColor rgb="FFFFF2CC"/>
        <bgColor rgb="FF000000"/>
      </patternFill>
    </fill>
    <fill>
      <patternFill patternType="solid">
        <fgColor rgb="FFFCE4D6"/>
        <bgColor rgb="FF000000"/>
      </patternFill>
    </fill>
    <fill>
      <patternFill patternType="solid">
        <fgColor rgb="FFE2EFDA"/>
        <bgColor rgb="FF000000"/>
      </patternFill>
    </fill>
    <fill>
      <patternFill patternType="solid">
        <fgColor rgb="FFDDEBF7"/>
        <bgColor rgb="FF000000"/>
      </patternFill>
    </fill>
    <fill>
      <patternFill patternType="solid">
        <fgColor theme="8" tint="0.79998168889431442"/>
        <bgColor rgb="FF000000"/>
      </patternFill>
    </fill>
    <fill>
      <patternFill patternType="solid">
        <fgColor theme="6" tint="0.79998168889431442"/>
        <bgColor indexed="64"/>
      </patternFill>
    </fill>
    <fill>
      <patternFill patternType="solid">
        <fgColor theme="2"/>
        <bgColor indexed="64"/>
      </patternFill>
    </fill>
  </fills>
  <borders count="20">
    <border>
      <left/>
      <right/>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thin">
        <color auto="1"/>
      </right>
      <top style="thin">
        <color auto="1"/>
      </top>
      <bottom style="thin">
        <color auto="1"/>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auto="1"/>
      </left>
      <right/>
      <top/>
      <bottom/>
      <diagonal/>
    </border>
    <border>
      <left style="thin">
        <color auto="1"/>
      </left>
      <right/>
      <top/>
      <bottom style="thin">
        <color auto="1"/>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4" fillId="0" borderId="0"/>
    <xf numFmtId="0" fontId="22" fillId="0" borderId="0" applyNumberFormat="0" applyFill="0" applyBorder="0" applyAlignment="0" applyProtection="0"/>
  </cellStyleXfs>
  <cellXfs count="498">
    <xf numFmtId="0" fontId="0" fillId="0" borderId="0" xfId="0"/>
    <xf numFmtId="0" fontId="1" fillId="0" borderId="0" xfId="0" applyFont="1"/>
    <xf numFmtId="0" fontId="0" fillId="0" borderId="0" xfId="0" applyAlignment="1">
      <alignment wrapText="1"/>
    </xf>
    <xf numFmtId="0" fontId="2" fillId="0" borderId="1" xfId="0" applyFont="1" applyBorder="1" applyAlignment="1">
      <alignment vertical="center"/>
    </xf>
    <xf numFmtId="0" fontId="3" fillId="0" borderId="1" xfId="0" applyFont="1" applyBorder="1" applyAlignment="1">
      <alignment vertical="center"/>
    </xf>
    <xf numFmtId="21" fontId="2" fillId="0" borderId="1" xfId="0" applyNumberFormat="1" applyFont="1" applyBorder="1" applyAlignment="1">
      <alignment horizontal="right" vertical="center"/>
    </xf>
    <xf numFmtId="21" fontId="3" fillId="0" borderId="1" xfId="0" applyNumberFormat="1" applyFont="1" applyBorder="1" applyAlignment="1">
      <alignment horizontal="right" vertical="center"/>
    </xf>
    <xf numFmtId="0" fontId="2" fillId="0" borderId="2" xfId="0" applyFont="1" applyBorder="1" applyAlignment="1">
      <alignment vertical="center"/>
    </xf>
    <xf numFmtId="0" fontId="3" fillId="0" borderId="2" xfId="0" applyFont="1" applyBorder="1" applyAlignment="1">
      <alignment vertical="center"/>
    </xf>
    <xf numFmtId="21" fontId="2" fillId="0" borderId="2" xfId="0" applyNumberFormat="1" applyFont="1" applyBorder="1" applyAlignment="1">
      <alignment horizontal="right" vertical="center"/>
    </xf>
    <xf numFmtId="2" fontId="0" fillId="0" borderId="0" xfId="0" applyNumberFormat="1"/>
    <xf numFmtId="19" fontId="0" fillId="0" borderId="0" xfId="0" applyNumberFormat="1"/>
    <xf numFmtId="21" fontId="0" fillId="0" borderId="0" xfId="0" applyNumberFormat="1"/>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14" fontId="0" fillId="0" borderId="0" xfId="0" applyNumberFormat="1"/>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21" fontId="3" fillId="0" borderId="0" xfId="1" applyNumberFormat="1" applyFont="1" applyFill="1" applyBorder="1" applyAlignment="1">
      <alignment horizontal="right" vertical="center"/>
    </xf>
    <xf numFmtId="21" fontId="3" fillId="0" borderId="1" xfId="1" applyNumberFormat="1" applyFont="1" applyFill="1" applyBorder="1" applyAlignment="1">
      <alignment horizontal="right" vertical="center"/>
    </xf>
    <xf numFmtId="0" fontId="0" fillId="0" borderId="4" xfId="0" applyBorder="1"/>
    <xf numFmtId="0" fontId="0" fillId="0" borderId="3" xfId="0" applyBorder="1"/>
    <xf numFmtId="166" fontId="3" fillId="0" borderId="1" xfId="0" applyNumberFormat="1" applyFont="1" applyBorder="1" applyAlignment="1">
      <alignment horizontal="right" vertical="center"/>
    </xf>
    <xf numFmtId="4" fontId="3" fillId="0" borderId="1" xfId="0" applyNumberFormat="1" applyFont="1" applyBorder="1" applyAlignment="1">
      <alignment horizontal="right" vertical="center"/>
    </xf>
    <xf numFmtId="167" fontId="3" fillId="0" borderId="1" xfId="0" applyNumberFormat="1" applyFont="1" applyBorder="1" applyAlignment="1">
      <alignment horizontal="right" vertical="center"/>
    </xf>
    <xf numFmtId="21" fontId="8"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Fill="1" applyBorder="1" applyAlignment="1">
      <alignment vertical="center"/>
    </xf>
    <xf numFmtId="0" fontId="2"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21" fontId="2" fillId="0" borderId="2" xfId="1" applyNumberFormat="1" applyFont="1" applyBorder="1" applyAlignment="1">
      <alignment horizontal="right" vertical="center"/>
    </xf>
    <xf numFmtId="46" fontId="2" fillId="0" borderId="2" xfId="1" applyNumberFormat="1" applyFont="1" applyBorder="1" applyAlignment="1">
      <alignment horizontal="right" vertical="center"/>
    </xf>
    <xf numFmtId="46" fontId="0" fillId="0" borderId="0" xfId="0" applyNumberFormat="1"/>
    <xf numFmtId="165" fontId="0" fillId="0" borderId="0" xfId="0" applyNumberFormat="1"/>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0" fillId="0" borderId="0" xfId="0" applyBorder="1"/>
    <xf numFmtId="0" fontId="10" fillId="4" borderId="2" xfId="0" applyFont="1" applyFill="1" applyBorder="1" applyAlignment="1">
      <alignment vertical="center"/>
    </xf>
    <xf numFmtId="0" fontId="9" fillId="4" borderId="2" xfId="0" applyFont="1" applyFill="1" applyBorder="1" applyAlignment="1">
      <alignment horizontal="right" vertical="center"/>
    </xf>
    <xf numFmtId="0" fontId="9" fillId="4" borderId="2" xfId="0" applyFont="1" applyFill="1" applyBorder="1" applyAlignment="1">
      <alignment vertical="center"/>
    </xf>
    <xf numFmtId="0" fontId="1" fillId="0" borderId="0" xfId="0" applyFont="1" applyBorder="1"/>
    <xf numFmtId="0" fontId="1" fillId="4" borderId="2" xfId="0" applyFont="1" applyFill="1" applyBorder="1"/>
    <xf numFmtId="0" fontId="1" fillId="5" borderId="2" xfId="0" applyFont="1" applyFill="1" applyBorder="1"/>
    <xf numFmtId="0" fontId="1" fillId="3" borderId="2" xfId="0" applyFont="1" applyFill="1" applyBorder="1"/>
    <xf numFmtId="0" fontId="6" fillId="4" borderId="2" xfId="0" applyFont="1" applyFill="1" applyBorder="1"/>
    <xf numFmtId="0" fontId="6" fillId="5" borderId="2" xfId="0" applyFont="1" applyFill="1" applyBorder="1"/>
    <xf numFmtId="0" fontId="1" fillId="2" borderId="2" xfId="0" applyFont="1" applyFill="1" applyBorder="1"/>
    <xf numFmtId="8" fontId="5" fillId="4" borderId="2" xfId="0" applyNumberFormat="1" applyFont="1" applyFill="1" applyBorder="1"/>
    <xf numFmtId="8" fontId="0" fillId="5" borderId="2" xfId="0" applyNumberFormat="1" applyFont="1" applyFill="1" applyBorder="1"/>
    <xf numFmtId="0" fontId="0" fillId="4" borderId="2" xfId="0" applyFont="1" applyFill="1" applyBorder="1"/>
    <xf numFmtId="0" fontId="0" fillId="5" borderId="2" xfId="0" applyFont="1" applyFill="1" applyBorder="1"/>
    <xf numFmtId="8" fontId="0" fillId="4" borderId="2" xfId="0" applyNumberFormat="1" applyFont="1" applyFill="1" applyBorder="1"/>
    <xf numFmtId="8" fontId="0" fillId="3" borderId="2" xfId="0" applyNumberFormat="1" applyFont="1" applyFill="1" applyBorder="1"/>
    <xf numFmtId="8" fontId="0" fillId="2" borderId="2" xfId="0" applyNumberFormat="1" applyFont="1" applyFill="1" applyBorder="1"/>
    <xf numFmtId="8" fontId="5" fillId="5" borderId="2" xfId="0" applyNumberFormat="1" applyFont="1" applyFill="1" applyBorder="1"/>
    <xf numFmtId="0" fontId="0" fillId="0" borderId="0" xfId="0" applyFont="1"/>
    <xf numFmtId="8" fontId="0" fillId="0" borderId="0" xfId="0" applyNumberFormat="1"/>
    <xf numFmtId="168" fontId="0" fillId="0" borderId="0" xfId="0" applyNumberFormat="1"/>
    <xf numFmtId="169" fontId="0" fillId="0" borderId="0" xfId="0" applyNumberFormat="1"/>
    <xf numFmtId="0" fontId="2" fillId="0" borderId="0" xfId="1" applyFont="1" applyBorder="1" applyAlignment="1">
      <alignmen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0" fillId="2" borderId="2" xfId="0" applyFill="1" applyBorder="1"/>
    <xf numFmtId="0" fontId="0" fillId="10" borderId="2" xfId="0" applyFont="1" applyFill="1" applyBorder="1"/>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0" fillId="0" borderId="0" xfId="0" applyFont="1" applyFill="1" applyBorder="1"/>
    <xf numFmtId="0" fontId="12" fillId="8" borderId="5" xfId="0" applyFont="1" applyFill="1" applyBorder="1" applyAlignment="1">
      <alignment vertical="center"/>
    </xf>
    <xf numFmtId="0" fontId="13" fillId="8" borderId="6" xfId="0" applyFont="1" applyFill="1" applyBorder="1" applyAlignment="1">
      <alignment horizontal="right" vertical="center"/>
    </xf>
    <xf numFmtId="0" fontId="12" fillId="8" borderId="3" xfId="0" applyFont="1" applyFill="1" applyBorder="1" applyAlignment="1">
      <alignment vertical="center"/>
    </xf>
    <xf numFmtId="0" fontId="13" fillId="8" borderId="7" xfId="0" applyFont="1" applyFill="1" applyBorder="1" applyAlignment="1">
      <alignment horizontal="right" vertical="center"/>
    </xf>
    <xf numFmtId="0" fontId="12" fillId="9" borderId="3" xfId="0" applyFont="1" applyFill="1" applyBorder="1" applyAlignment="1">
      <alignment vertical="center"/>
    </xf>
    <xf numFmtId="0" fontId="13" fillId="9" borderId="7" xfId="0" applyFont="1" applyFill="1" applyBorder="1" applyAlignment="1">
      <alignment horizontal="right" vertical="center"/>
    </xf>
    <xf numFmtId="0" fontId="12" fillId="7" borderId="3" xfId="0" applyFont="1" applyFill="1" applyBorder="1" applyAlignment="1">
      <alignment vertical="center"/>
    </xf>
    <xf numFmtId="0" fontId="13" fillId="7" borderId="7" xfId="0" applyFont="1" applyFill="1" applyBorder="1" applyAlignment="1">
      <alignment horizontal="right" vertical="center"/>
    </xf>
    <xf numFmtId="8" fontId="13" fillId="7" borderId="7" xfId="0" applyNumberFormat="1" applyFont="1" applyFill="1" applyBorder="1" applyAlignment="1">
      <alignment horizontal="right" vertical="center"/>
    </xf>
    <xf numFmtId="8" fontId="14" fillId="9" borderId="7" xfId="0" applyNumberFormat="1" applyFont="1" applyFill="1" applyBorder="1" applyAlignment="1">
      <alignment horizontal="right" vertical="center"/>
    </xf>
    <xf numFmtId="8" fontId="13" fillId="9" borderId="7" xfId="0" applyNumberFormat="1" applyFont="1" applyFill="1" applyBorder="1" applyAlignment="1">
      <alignment horizontal="right" vertical="center"/>
    </xf>
    <xf numFmtId="0" fontId="15" fillId="8" borderId="7" xfId="0" applyFont="1" applyFill="1" applyBorder="1" applyAlignment="1">
      <alignment horizontal="right" vertical="center"/>
    </xf>
    <xf numFmtId="0" fontId="12" fillId="6" borderId="3" xfId="0" applyFont="1" applyFill="1" applyBorder="1" applyAlignment="1">
      <alignment vertical="center"/>
    </xf>
    <xf numFmtId="8" fontId="14" fillId="6" borderId="7" xfId="0" applyNumberFormat="1" applyFont="1" applyFill="1" applyBorder="1" applyAlignment="1">
      <alignment horizontal="right" vertical="center"/>
    </xf>
    <xf numFmtId="8" fontId="13" fillId="6" borderId="7" xfId="0" applyNumberFormat="1" applyFont="1" applyFill="1" applyBorder="1" applyAlignment="1">
      <alignment horizontal="right" vertical="center"/>
    </xf>
    <xf numFmtId="0" fontId="16" fillId="11" borderId="3" xfId="0" applyFont="1" applyFill="1" applyBorder="1" applyAlignment="1">
      <alignment vertical="center"/>
    </xf>
    <xf numFmtId="0" fontId="17" fillId="11" borderId="7" xfId="0" applyFont="1" applyFill="1" applyBorder="1" applyAlignment="1">
      <alignment horizontal="right" vertical="center"/>
    </xf>
    <xf numFmtId="0" fontId="0" fillId="4" borderId="2" xfId="0" applyFill="1" applyBorder="1"/>
    <xf numFmtId="0" fontId="0" fillId="3" borderId="2" xfId="0" applyFill="1" applyBorder="1"/>
    <xf numFmtId="0" fontId="0" fillId="5" borderId="2" xfId="0" applyFill="1" applyBorder="1"/>
    <xf numFmtId="0" fontId="0" fillId="2" borderId="8" xfId="0" applyFill="1" applyBorder="1"/>
    <xf numFmtId="0" fontId="0" fillId="4" borderId="8" xfId="0" applyFill="1" applyBorder="1"/>
    <xf numFmtId="0" fontId="0" fillId="3" borderId="8" xfId="0" applyFill="1" applyBorder="1"/>
    <xf numFmtId="0" fontId="10" fillId="12" borderId="2" xfId="0" applyFont="1" applyFill="1" applyBorder="1"/>
    <xf numFmtId="0" fontId="9" fillId="0" borderId="0" xfId="0" applyFont="1"/>
    <xf numFmtId="0" fontId="9" fillId="13" borderId="9" xfId="0" applyFont="1" applyFill="1" applyBorder="1"/>
    <xf numFmtId="0" fontId="9" fillId="13" borderId="8" xfId="0" applyFont="1" applyFill="1" applyBorder="1"/>
    <xf numFmtId="0" fontId="9" fillId="14" borderId="9" xfId="0" applyFont="1" applyFill="1" applyBorder="1"/>
    <xf numFmtId="0" fontId="9" fillId="14" borderId="10" xfId="0" applyFont="1" applyFill="1" applyBorder="1"/>
    <xf numFmtId="0" fontId="9" fillId="15" borderId="9" xfId="0" applyFont="1" applyFill="1" applyBorder="1"/>
    <xf numFmtId="0" fontId="9" fillId="15" borderId="10" xfId="0" applyFont="1" applyFill="1" applyBorder="1"/>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21" fontId="18" fillId="0" borderId="1" xfId="1" applyNumberFormat="1" applyFont="1" applyBorder="1" applyAlignment="1">
      <alignment horizontal="right" vertical="center"/>
    </xf>
    <xf numFmtId="21" fontId="18" fillId="0" borderId="1" xfId="1" applyNumberFormat="1" applyFont="1" applyFill="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164" fontId="0" fillId="4" borderId="2" xfId="0" applyNumberFormat="1" applyFont="1" applyFill="1" applyBorder="1"/>
    <xf numFmtId="164" fontId="0" fillId="3" borderId="2" xfId="0" applyNumberFormat="1" applyFont="1" applyFill="1" applyBorder="1"/>
    <xf numFmtId="164" fontId="0" fillId="5" borderId="2" xfId="0" applyNumberFormat="1" applyFont="1" applyFill="1" applyBorder="1"/>
    <xf numFmtId="164" fontId="5" fillId="4" borderId="2" xfId="0" applyNumberFormat="1" applyFont="1" applyFill="1" applyBorder="1"/>
    <xf numFmtId="164" fontId="0" fillId="2" borderId="2" xfId="0" applyNumberFormat="1" applyFont="1" applyFill="1" applyBorder="1"/>
    <xf numFmtId="0" fontId="11" fillId="5" borderId="2" xfId="0" applyFont="1" applyFill="1" applyBorder="1"/>
    <xf numFmtId="0" fontId="18" fillId="0" borderId="1" xfId="1" applyFont="1" applyBorder="1" applyAlignment="1">
      <alignment vertical="center"/>
    </xf>
    <xf numFmtId="21" fontId="8" fillId="0" borderId="2" xfId="1" applyNumberFormat="1" applyFont="1" applyBorder="1" applyAlignment="1">
      <alignment horizontal="right" vertical="center"/>
    </xf>
    <xf numFmtId="0" fontId="11" fillId="0" borderId="0" xfId="0" applyFont="1"/>
    <xf numFmtId="0" fontId="3" fillId="0" borderId="1" xfId="1" applyFont="1" applyBorder="1" applyAlignment="1">
      <alignment vertical="center"/>
    </xf>
    <xf numFmtId="0" fontId="3" fillId="0" borderId="1" xfId="1" applyFont="1" applyBorder="1" applyAlignment="1">
      <alignment vertical="center"/>
    </xf>
    <xf numFmtId="0" fontId="3" fillId="0" borderId="2" xfId="1" applyFont="1" applyBorder="1" applyAlignment="1">
      <alignment vertical="center"/>
    </xf>
    <xf numFmtId="0" fontId="2" fillId="2" borderId="2" xfId="1" applyFont="1" applyFill="1" applyBorder="1" applyAlignment="1">
      <alignment vertical="center"/>
    </xf>
    <xf numFmtId="0" fontId="2" fillId="5" borderId="2" xfId="1" applyFont="1" applyFill="1" applyBorder="1" applyAlignment="1">
      <alignment vertical="center"/>
    </xf>
    <xf numFmtId="0" fontId="3" fillId="5" borderId="2" xfId="1" applyFont="1" applyFill="1" applyBorder="1" applyAlignment="1">
      <alignment vertical="center"/>
    </xf>
    <xf numFmtId="21" fontId="2" fillId="5" borderId="2" xfId="1" applyNumberFormat="1" applyFont="1" applyFill="1" applyBorder="1" applyAlignment="1">
      <alignment horizontal="right" vertical="center"/>
    </xf>
    <xf numFmtId="0" fontId="3" fillId="4" borderId="2" xfId="1" applyFont="1" applyFill="1" applyBorder="1" applyAlignment="1">
      <alignment vertical="center"/>
    </xf>
    <xf numFmtId="21" fontId="3" fillId="4" borderId="2" xfId="1" applyNumberFormat="1" applyFont="1" applyFill="1" applyBorder="1" applyAlignment="1">
      <alignment horizontal="right" vertical="center"/>
    </xf>
    <xf numFmtId="0" fontId="3" fillId="3" borderId="2" xfId="1" applyFont="1" applyFill="1" applyBorder="1" applyAlignment="1">
      <alignment vertical="center"/>
    </xf>
    <xf numFmtId="21" fontId="3" fillId="3" borderId="2" xfId="1" applyNumberFormat="1" applyFont="1" applyFill="1" applyBorder="1" applyAlignment="1">
      <alignment horizontal="right" vertical="center"/>
    </xf>
    <xf numFmtId="21" fontId="18" fillId="3" borderId="2" xfId="1" applyNumberFormat="1" applyFont="1" applyFill="1" applyBorder="1" applyAlignment="1">
      <alignment horizontal="right" vertical="center"/>
    </xf>
    <xf numFmtId="0" fontId="3" fillId="2" borderId="2" xfId="1" applyFont="1" applyFill="1" applyBorder="1" applyAlignment="1">
      <alignment vertical="center"/>
    </xf>
    <xf numFmtId="21" fontId="2" fillId="2" borderId="2" xfId="1" applyNumberFormat="1" applyFont="1" applyFill="1" applyBorder="1" applyAlignment="1">
      <alignment horizontal="right" vertical="center"/>
    </xf>
    <xf numFmtId="0" fontId="2" fillId="10" borderId="2" xfId="1" applyFont="1" applyFill="1" applyBorder="1" applyAlignment="1">
      <alignment vertical="center"/>
    </xf>
    <xf numFmtId="21" fontId="2" fillId="4" borderId="2" xfId="1" applyNumberFormat="1" applyFont="1" applyFill="1" applyBorder="1" applyAlignment="1">
      <alignment horizontal="right" vertical="center"/>
    </xf>
    <xf numFmtId="21" fontId="8" fillId="3" borderId="2" xfId="1" applyNumberFormat="1" applyFont="1" applyFill="1" applyBorder="1" applyAlignment="1">
      <alignment horizontal="right" vertical="center"/>
    </xf>
    <xf numFmtId="0" fontId="9" fillId="16" borderId="10" xfId="0" applyFont="1" applyFill="1" applyBorder="1"/>
    <xf numFmtId="0" fontId="10" fillId="16" borderId="2" xfId="0" applyFont="1" applyFill="1" applyBorder="1"/>
    <xf numFmtId="0" fontId="18" fillId="3" borderId="2" xfId="1" applyFont="1" applyFill="1" applyBorder="1" applyAlignment="1">
      <alignment vertical="center"/>
    </xf>
    <xf numFmtId="0" fontId="1" fillId="0" borderId="0" xfId="0" applyFont="1" applyFill="1" applyBorder="1"/>
    <xf numFmtId="0" fontId="10" fillId="0" borderId="0" xfId="0" applyFont="1" applyFill="1" applyBorder="1"/>
    <xf numFmtId="0" fontId="3" fillId="0" borderId="0" xfId="1" applyFont="1" applyFill="1" applyBorder="1" applyAlignment="1">
      <alignment vertical="center"/>
    </xf>
    <xf numFmtId="0" fontId="1" fillId="0" borderId="2" xfId="0" applyFont="1" applyFill="1" applyBorder="1"/>
    <xf numFmtId="0" fontId="1" fillId="0" borderId="0" xfId="0" applyFont="1" applyFill="1"/>
    <xf numFmtId="0" fontId="0" fillId="0" borderId="0" xfId="0" applyFill="1"/>
    <xf numFmtId="21" fontId="2" fillId="0" borderId="0" xfId="1" applyNumberFormat="1" applyFont="1" applyFill="1" applyBorder="1" applyAlignment="1">
      <alignment horizontal="right" vertical="center"/>
    </xf>
    <xf numFmtId="0" fontId="10" fillId="0" borderId="0" xfId="0" applyFont="1" applyAlignment="1">
      <alignment vertical="center"/>
    </xf>
    <xf numFmtId="0" fontId="9" fillId="0" borderId="0" xfId="0" applyFont="1" applyAlignment="1">
      <alignment vertical="center"/>
    </xf>
    <xf numFmtId="0" fontId="9" fillId="0" borderId="0" xfId="0" applyFont="1" applyAlignment="1">
      <alignment horizontal="center" vertical="center"/>
    </xf>
    <xf numFmtId="21" fontId="18" fillId="0" borderId="1" xfId="1" applyNumberFormat="1" applyFont="1" applyFill="1" applyBorder="1" applyAlignment="1">
      <alignment horizontal="right" vertical="center" wrapText="1"/>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0" xfId="1" applyFont="1" applyFill="1" applyBorder="1" applyAlignment="1">
      <alignmen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3" fillId="0" borderId="0" xfId="1" applyFont="1" applyBorder="1" applyAlignment="1">
      <alignment vertical="center"/>
    </xf>
    <xf numFmtId="21" fontId="2" fillId="0" borderId="0" xfId="1" applyNumberFormat="1" applyFont="1" applyBorder="1" applyAlignment="1">
      <alignment horizontal="right" vertical="center"/>
    </xf>
    <xf numFmtId="21" fontId="3" fillId="0" borderId="0" xfId="1" applyNumberFormat="1" applyFont="1" applyBorder="1" applyAlignment="1">
      <alignment horizontal="right" vertical="center"/>
    </xf>
    <xf numFmtId="0" fontId="2" fillId="0" borderId="2" xfId="1" applyFont="1" applyFill="1" applyBorder="1" applyAlignment="1">
      <alignment vertical="center"/>
    </xf>
    <xf numFmtId="0" fontId="3" fillId="10" borderId="2" xfId="1" applyFont="1" applyFill="1" applyBorder="1" applyAlignment="1">
      <alignment vertical="center"/>
    </xf>
    <xf numFmtId="0" fontId="3" fillId="0" borderId="2" xfId="1" applyFont="1" applyFill="1" applyBorder="1" applyAlignment="1">
      <alignment vertical="center"/>
    </xf>
    <xf numFmtId="0" fontId="0" fillId="0" borderId="2" xfId="0" applyBorder="1"/>
    <xf numFmtId="0" fontId="1" fillId="0" borderId="9" xfId="0" applyFont="1" applyFill="1" applyBorder="1"/>
    <xf numFmtId="0" fontId="1" fillId="5" borderId="2" xfId="0" applyFont="1" applyFill="1" applyBorder="1" applyAlignment="1">
      <alignment horizontal="right"/>
    </xf>
    <xf numFmtId="0" fontId="0" fillId="3" borderId="2" xfId="0" applyFill="1" applyBorder="1" applyAlignment="1">
      <alignment horizontal="right"/>
    </xf>
    <xf numFmtId="0" fontId="0" fillId="4" borderId="2" xfId="0" applyFill="1" applyBorder="1" applyAlignment="1">
      <alignment horizontal="right"/>
    </xf>
    <xf numFmtId="0" fontId="1" fillId="2" borderId="2" xfId="0" applyFont="1" applyFill="1" applyBorder="1" applyAlignment="1">
      <alignment horizontal="right"/>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0" fillId="4" borderId="2" xfId="0" applyFont="1" applyFill="1" applyBorder="1" applyAlignment="1">
      <alignment horizontal="right"/>
    </xf>
    <xf numFmtId="0" fontId="10" fillId="0" borderId="0" xfId="0" applyFont="1" applyAlignment="1">
      <alignment vertical="center" wrapText="1"/>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0" fontId="9" fillId="13" borderId="2" xfId="0" applyFont="1" applyFill="1" applyBorder="1"/>
    <xf numFmtId="0" fontId="10" fillId="5" borderId="2" xfId="0" applyFont="1" applyFill="1" applyBorder="1" applyAlignment="1">
      <alignment vertical="center"/>
    </xf>
    <xf numFmtId="0" fontId="9" fillId="5" borderId="2" xfId="0" applyFont="1" applyFill="1" applyBorder="1" applyAlignment="1">
      <alignment vertical="center"/>
    </xf>
    <xf numFmtId="0" fontId="9" fillId="5" borderId="2" xfId="0" applyFont="1" applyFill="1" applyBorder="1" applyAlignment="1">
      <alignment horizontal="right" vertical="center"/>
    </xf>
    <xf numFmtId="0" fontId="10" fillId="17" borderId="2" xfId="0" applyFont="1" applyFill="1" applyBorder="1" applyAlignment="1">
      <alignment vertical="center"/>
    </xf>
    <xf numFmtId="0" fontId="9" fillId="17" borderId="2" xfId="0" applyFont="1" applyFill="1" applyBorder="1" applyAlignment="1">
      <alignment vertical="center"/>
    </xf>
    <xf numFmtId="0" fontId="9" fillId="17" borderId="2" xfId="0" applyFont="1" applyFill="1" applyBorder="1" applyAlignment="1">
      <alignment horizontal="right" vertical="center"/>
    </xf>
    <xf numFmtId="0" fontId="1" fillId="17" borderId="2" xfId="0" applyFont="1" applyFill="1" applyBorder="1"/>
    <xf numFmtId="168" fontId="1" fillId="17" borderId="2" xfId="0" applyNumberFormat="1" applyFont="1" applyFill="1" applyBorder="1"/>
    <xf numFmtId="0" fontId="19" fillId="0" borderId="0" xfId="0" applyFont="1"/>
    <xf numFmtId="0" fontId="21" fillId="0" borderId="0" xfId="0" applyFont="1"/>
    <xf numFmtId="0" fontId="0" fillId="0" borderId="2" xfId="0" applyBorder="1" applyAlignment="1">
      <alignment wrapText="1"/>
    </xf>
    <xf numFmtId="0" fontId="19" fillId="0" borderId="2" xfId="0" applyFont="1" applyBorder="1"/>
    <xf numFmtId="0" fontId="19" fillId="4" borderId="2" xfId="0" applyFont="1" applyFill="1" applyBorder="1"/>
    <xf numFmtId="0" fontId="20" fillId="0" borderId="2" xfId="0" applyFont="1" applyBorder="1"/>
    <xf numFmtId="6" fontId="19" fillId="0" borderId="2" xfId="0" applyNumberFormat="1" applyFont="1" applyBorder="1"/>
    <xf numFmtId="0" fontId="21" fillId="0" borderId="2" xfId="0" applyFont="1" applyBorder="1"/>
    <xf numFmtId="6" fontId="21" fillId="0" borderId="2" xfId="0" applyNumberFormat="1" applyFont="1" applyBorder="1"/>
    <xf numFmtId="0" fontId="19" fillId="0" borderId="2" xfId="0" applyFont="1" applyBorder="1" applyAlignment="1">
      <alignment wrapText="1"/>
    </xf>
    <xf numFmtId="0" fontId="22" fillId="0" borderId="0" xfId="2"/>
    <xf numFmtId="0" fontId="0" fillId="0" borderId="0" xfId="0" applyAlignment="1">
      <alignment vertical="center" wrapText="1"/>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170" fontId="0" fillId="0" borderId="0" xfId="0" applyNumberFormat="1"/>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0" fontId="0" fillId="0" borderId="0" xfId="0" applyFill="1" applyBorder="1"/>
    <xf numFmtId="0" fontId="9" fillId="0" borderId="0" xfId="0" applyFont="1" applyFill="1" applyBorder="1" applyAlignment="1">
      <alignment horizontal="right" vertical="center"/>
    </xf>
    <xf numFmtId="8" fontId="0" fillId="0" borderId="0" xfId="0" applyNumberFormat="1" applyFont="1" applyFill="1" applyBorder="1"/>
    <xf numFmtId="0" fontId="1" fillId="18" borderId="2" xfId="0" applyFont="1" applyFill="1" applyBorder="1"/>
    <xf numFmtId="0" fontId="0" fillId="3" borderId="2" xfId="0" applyFont="1" applyFill="1" applyBorder="1"/>
    <xf numFmtId="0" fontId="0" fillId="3" borderId="2" xfId="0" applyFont="1" applyFill="1" applyBorder="1" applyAlignment="1">
      <alignment horizontal="right"/>
    </xf>
    <xf numFmtId="168" fontId="1" fillId="0" borderId="0" xfId="0" applyNumberFormat="1" applyFont="1" applyFill="1" applyBorder="1"/>
    <xf numFmtId="0" fontId="23" fillId="0" borderId="0" xfId="0" applyFont="1"/>
    <xf numFmtId="8" fontId="23" fillId="0" borderId="0" xfId="0" applyNumberFormat="1" applyFont="1"/>
    <xf numFmtId="0" fontId="24" fillId="0" borderId="0" xfId="0" applyFont="1" applyAlignment="1">
      <alignment vertical="center" readingOrder="1"/>
    </xf>
    <xf numFmtId="0" fontId="24" fillId="0" borderId="0" xfId="0" applyFont="1"/>
    <xf numFmtId="0" fontId="25" fillId="0" borderId="0" xfId="0" applyFont="1" applyAlignment="1">
      <alignment vertical="center" readingOrder="1"/>
    </xf>
    <xf numFmtId="8" fontId="24" fillId="0" borderId="0" xfId="0" applyNumberFormat="1" applyFont="1" applyAlignment="1">
      <alignment horizontal="right" vertical="center" indent="3" readingOrder="1"/>
    </xf>
    <xf numFmtId="8" fontId="23" fillId="0" borderId="0" xfId="0" applyNumberFormat="1" applyFont="1" applyAlignment="1">
      <alignment horizontal="right"/>
    </xf>
    <xf numFmtId="8" fontId="24" fillId="0" borderId="0" xfId="0" applyNumberFormat="1" applyFont="1" applyAlignment="1">
      <alignment vertical="center"/>
    </xf>
    <xf numFmtId="8" fontId="24" fillId="0" borderId="0" xfId="0" applyNumberFormat="1" applyFont="1" applyAlignment="1">
      <alignment vertical="center" readingOrder="1"/>
    </xf>
    <xf numFmtId="8" fontId="23" fillId="0" borderId="0" xfId="0" applyNumberFormat="1" applyFont="1" applyAlignment="1"/>
    <xf numFmtId="0" fontId="0" fillId="0" borderId="0" xfId="0" applyAlignment="1">
      <alignment horizontal="center" wrapText="1"/>
    </xf>
    <xf numFmtId="0" fontId="26" fillId="0" borderId="0" xfId="0" applyFont="1"/>
    <xf numFmtId="9" fontId="0" fillId="0" borderId="0" xfId="0" applyNumberFormat="1"/>
    <xf numFmtId="0" fontId="0" fillId="0" borderId="0" xfId="0" applyAlignment="1"/>
    <xf numFmtId="0" fontId="1" fillId="0" borderId="0" xfId="0" applyFont="1" applyAlignment="1">
      <alignment horizontal="center" wrapText="1"/>
    </xf>
    <xf numFmtId="0" fontId="19" fillId="0" borderId="0" xfId="0" applyFont="1" applyBorder="1" applyAlignment="1">
      <alignment vertical="center" wrapText="1"/>
    </xf>
    <xf numFmtId="165" fontId="0" fillId="0" borderId="2" xfId="0" applyNumberFormat="1" applyBorder="1"/>
    <xf numFmtId="0" fontId="9" fillId="0" borderId="0" xfId="0" applyFont="1" applyBorder="1" applyAlignment="1">
      <alignment vertical="center"/>
    </xf>
    <xf numFmtId="8" fontId="0" fillId="0" borderId="0" xfId="0" applyNumberFormat="1" applyAlignment="1">
      <alignment horizontal="right"/>
    </xf>
    <xf numFmtId="8" fontId="9" fillId="0" borderId="0" xfId="0" applyNumberFormat="1" applyFont="1" applyBorder="1" applyAlignment="1">
      <alignment horizontal="right" vertical="center"/>
    </xf>
    <xf numFmtId="8" fontId="0" fillId="0" borderId="0" xfId="0" applyNumberFormat="1" applyFont="1"/>
    <xf numFmtId="0" fontId="9" fillId="0" borderId="11" xfId="0" applyFont="1" applyBorder="1"/>
    <xf numFmtId="0" fontId="9" fillId="0" borderId="12" xfId="0" applyFont="1" applyBorder="1"/>
    <xf numFmtId="0" fontId="24" fillId="0" borderId="16" xfId="0" applyFont="1" applyBorder="1" applyAlignment="1">
      <alignment vertical="center" readingOrder="1"/>
    </xf>
    <xf numFmtId="8" fontId="24" fillId="0" borderId="17" xfId="0" applyNumberFormat="1" applyFont="1" applyBorder="1" applyAlignment="1">
      <alignment vertical="center"/>
    </xf>
    <xf numFmtId="8" fontId="23" fillId="0" borderId="17" xfId="0" applyNumberFormat="1" applyFont="1" applyBorder="1"/>
    <xf numFmtId="8" fontId="24" fillId="0" borderId="17" xfId="0" applyNumberFormat="1" applyFont="1" applyBorder="1" applyAlignment="1">
      <alignment vertical="center" readingOrder="1"/>
    </xf>
    <xf numFmtId="0" fontId="23" fillId="0" borderId="16" xfId="0" applyFont="1" applyBorder="1"/>
    <xf numFmtId="0" fontId="24" fillId="0" borderId="18" xfId="0" applyFont="1" applyBorder="1" applyAlignment="1">
      <alignment vertical="center" readingOrder="1"/>
    </xf>
    <xf numFmtId="8" fontId="24" fillId="0" borderId="7" xfId="0" applyNumberFormat="1" applyFont="1" applyBorder="1" applyAlignment="1">
      <alignment vertical="center" readingOrder="1"/>
    </xf>
    <xf numFmtId="0" fontId="25" fillId="0" borderId="18" xfId="0" applyFont="1" applyBorder="1" applyAlignment="1">
      <alignment vertical="center" readingOrder="1"/>
    </xf>
    <xf numFmtId="0" fontId="23" fillId="0" borderId="19" xfId="0" applyFont="1" applyBorder="1"/>
    <xf numFmtId="8" fontId="23" fillId="0" borderId="19" xfId="0" applyNumberFormat="1" applyFont="1" applyBorder="1"/>
    <xf numFmtId="8" fontId="23" fillId="0" borderId="7" xfId="0" applyNumberFormat="1" applyFont="1" applyBorder="1"/>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0" fontId="0" fillId="0" borderId="0" xfId="0" applyAlignment="1">
      <alignment horizontal="center" wrapText="1"/>
    </xf>
    <xf numFmtId="0" fontId="2" fillId="0" borderId="1" xfId="0" applyFont="1" applyFill="1" applyBorder="1" applyAlignment="1">
      <alignment vertical="center"/>
    </xf>
    <xf numFmtId="21" fontId="3" fillId="0" borderId="0" xfId="0" applyNumberFormat="1" applyFont="1" applyFill="1" applyBorder="1" applyAlignment="1">
      <alignment horizontal="right" vertical="center"/>
    </xf>
    <xf numFmtId="0" fontId="0" fillId="0" borderId="0" xfId="0" applyFont="1" applyFill="1" applyAlignment="1">
      <alignment horizontal="center" wrapText="1"/>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vertical="center" wrapText="1"/>
    </xf>
    <xf numFmtId="0" fontId="9" fillId="0" borderId="0" xfId="0" applyFont="1" applyAlignment="1">
      <alignment horizontal="center" wrapText="1"/>
    </xf>
    <xf numFmtId="0" fontId="0" fillId="0" borderId="0" xfId="0" applyFill="1" applyAlignment="1">
      <alignment horizontal="center" wrapText="1"/>
    </xf>
    <xf numFmtId="0" fontId="9" fillId="0" borderId="0" xfId="0" applyFont="1" applyAlignment="1">
      <alignment horizontal="center" vertical="center" wrapText="1"/>
    </xf>
    <xf numFmtId="0" fontId="19" fillId="0" borderId="2" xfId="0" applyFont="1" applyBorder="1"/>
    <xf numFmtId="0" fontId="0" fillId="0" borderId="2" xfId="0" applyBorder="1" applyAlignment="1">
      <alignment horizontal="center"/>
    </xf>
    <xf numFmtId="0" fontId="19" fillId="4" borderId="2" xfId="0" applyFont="1" applyFill="1" applyBorder="1"/>
    <xf numFmtId="0" fontId="26" fillId="0" borderId="13" xfId="0" applyFont="1" applyBorder="1" applyAlignment="1">
      <alignment horizontal="center"/>
    </xf>
    <xf numFmtId="0" fontId="26" fillId="0" borderId="14" xfId="0" applyFont="1" applyBorder="1" applyAlignment="1">
      <alignment horizontal="center"/>
    </xf>
    <xf numFmtId="0" fontId="26" fillId="0" borderId="15" xfId="0" applyFont="1" applyBorder="1" applyAlignment="1">
      <alignment horizontal="center"/>
    </xf>
    <xf numFmtId="0" fontId="1" fillId="0" borderId="0" xfId="0" applyFont="1" applyAlignment="1">
      <alignment horizontal="center" wrapText="1"/>
    </xf>
    <xf numFmtId="0" fontId="26" fillId="0" borderId="0" xfId="0" applyFont="1" applyAlignment="1">
      <alignment horizontal="center"/>
    </xf>
  </cellXfs>
  <cellStyles count="3">
    <cellStyle name="Hyperlink" xfId="2" builtinId="8"/>
    <cellStyle name="Normal" xfId="0" builtinId="0"/>
    <cellStyle name="Normal 2" xfId="1" xr:uid="{C9E599C4-1CD3-4ACC-8156-8DC51FDE42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GB"/>
              <a:t>CoDev 30/09/19 - 10/05/20 Costs</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B4A7-3649-895F-3E743EA91FC2}"/>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B4A7-3649-895F-3E743EA91FC2}"/>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B4A7-3649-895F-3E743EA91FC2}"/>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B4A7-3649-895F-3E743EA91FC2}"/>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B4A7-3649-895F-3E743EA91FC2}"/>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B4A7-3649-895F-3E743EA91FC2}"/>
              </c:ext>
            </c:extLst>
          </c:dPt>
          <c:cat>
            <c:numRef>
              <c:f>'Financal Summary'!$C$205:$C$210</c:f>
              <c:numCache>
                <c:formatCode>General</c:formatCode>
                <c:ptCount val="6"/>
              </c:numCache>
            </c:numRef>
          </c:cat>
          <c:val>
            <c:numRef>
              <c:f>'Financal Summary'!$D$205:$D$210</c:f>
              <c:numCache>
                <c:formatCode>General</c:formatCode>
                <c:ptCount val="6"/>
              </c:numCache>
            </c:numRef>
          </c:val>
          <c:extLst>
            <c:ext xmlns:c16="http://schemas.microsoft.com/office/drawing/2014/chart" uri="{C3380CC4-5D6E-409C-BE32-E72D297353CC}">
              <c16:uniqueId val="{00000000-F2FB-FD4D-B8CE-23F326FC975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GB"/>
              <a:t>CoDev 30/09/19 - 10/05/20 Costs</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86DB-3743-A2D4-C20FB1A7EB6D}"/>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86DB-3743-A2D4-C20FB1A7EB6D}"/>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86DB-3743-A2D4-C20FB1A7EB6D}"/>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86DB-3743-A2D4-C20FB1A7EB6D}"/>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86DB-3743-A2D4-C20FB1A7EB6D}"/>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86DB-3743-A2D4-C20FB1A7EB6D}"/>
              </c:ext>
            </c:extLst>
          </c:dPt>
          <c:cat>
            <c:strRef>
              <c:f>'[1]Financal Summary'!$C$268:$C$273</c:f>
              <c:strCache>
                <c:ptCount val="6"/>
                <c:pt idx="0">
                  <c:v>Premises Rent </c:v>
                </c:pt>
                <c:pt idx="1">
                  <c:v>Utilities Rent</c:v>
                </c:pt>
                <c:pt idx="2">
                  <c:v>IT infrastructure</c:v>
                </c:pt>
                <c:pt idx="3">
                  <c:v>Labour</c:v>
                </c:pt>
                <c:pt idx="4">
                  <c:v>Weekly interest</c:v>
                </c:pt>
                <c:pt idx="5">
                  <c:v>Module purchases</c:v>
                </c:pt>
              </c:strCache>
            </c:strRef>
          </c:cat>
          <c:val>
            <c:numRef>
              <c:f>'[1]Financal Summary'!$D$268:$D$273</c:f>
              <c:numCache>
                <c:formatCode>General</c:formatCode>
                <c:ptCount val="6"/>
                <c:pt idx="0">
                  <c:v>22144.230769230766</c:v>
                </c:pt>
                <c:pt idx="1">
                  <c:v>1700</c:v>
                </c:pt>
                <c:pt idx="2">
                  <c:v>3400</c:v>
                </c:pt>
                <c:pt idx="3">
                  <c:v>10859.375</c:v>
                </c:pt>
                <c:pt idx="4">
                  <c:v>1835.892895628177</c:v>
                </c:pt>
                <c:pt idx="5">
                  <c:v>461.32</c:v>
                </c:pt>
              </c:numCache>
            </c:numRef>
          </c:val>
          <c:extLst>
            <c:ext xmlns:c16="http://schemas.microsoft.com/office/drawing/2014/chart" uri="{C3380CC4-5D6E-409C-BE32-E72D297353CC}">
              <c16:uniqueId val="{0000000C-86DB-3743-A2D4-C20FB1A7EB6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Income from Free</a:t>
            </a:r>
            <a:r>
              <a:rPr lang="en-US" baseline="0"/>
              <a:t> users Generated from ADMOB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[2]Sheet1!$E$3</c:f>
              <c:strCache>
                <c:ptCount val="1"/>
                <c:pt idx="0">
                  <c:v>Daily Income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[2]Sheet1!$D$4:$D$12</c:f>
              <c:numCache>
                <c:formatCode>General</c:formatCode>
                <c:ptCount val="9"/>
                <c:pt idx="0">
                  <c:v>100</c:v>
                </c:pt>
                <c:pt idx="1">
                  <c:v>500</c:v>
                </c:pt>
                <c:pt idx="2">
                  <c:v>1000</c:v>
                </c:pt>
                <c:pt idx="3">
                  <c:v>2000</c:v>
                </c:pt>
                <c:pt idx="4">
                  <c:v>5000</c:v>
                </c:pt>
                <c:pt idx="5">
                  <c:v>10000</c:v>
                </c:pt>
                <c:pt idx="6">
                  <c:v>50000</c:v>
                </c:pt>
                <c:pt idx="7">
                  <c:v>100000</c:v>
                </c:pt>
                <c:pt idx="8">
                  <c:v>1000000</c:v>
                </c:pt>
              </c:numCache>
            </c:numRef>
          </c:xVal>
          <c:yVal>
            <c:numRef>
              <c:f>[2]Sheet1!$E$4:$E$12</c:f>
              <c:numCache>
                <c:formatCode>General</c:formatCode>
                <c:ptCount val="9"/>
                <c:pt idx="0">
                  <c:v>1.54</c:v>
                </c:pt>
                <c:pt idx="1">
                  <c:v>5.87</c:v>
                </c:pt>
                <c:pt idx="2">
                  <c:v>11.75</c:v>
                </c:pt>
                <c:pt idx="3">
                  <c:v>23.5</c:v>
                </c:pt>
                <c:pt idx="4">
                  <c:v>58.74</c:v>
                </c:pt>
                <c:pt idx="5">
                  <c:v>117.48</c:v>
                </c:pt>
                <c:pt idx="6">
                  <c:v>587.41</c:v>
                </c:pt>
                <c:pt idx="7">
                  <c:v>1174.83</c:v>
                </c:pt>
                <c:pt idx="8">
                  <c:v>11748.27</c:v>
                </c:pt>
              </c:numCache>
            </c:numRef>
          </c:yVal>
          <c:smooth val="0"/>
          <c:extLst>
            <c:ext xmlns:c16="http://schemas.microsoft.com/office/drawing/2014/chart" uri="{C3380CC4-5D6E-409C-BE32-E72D297353CC}">
              <c16:uniqueId val="{00000000-000A-A24D-A59E-3331DFB53548}"/>
            </c:ext>
          </c:extLst>
        </c:ser>
        <c:dLbls>
          <c:showLegendKey val="0"/>
          <c:showVal val="0"/>
          <c:showCatName val="0"/>
          <c:showSerName val="0"/>
          <c:showPercent val="0"/>
          <c:showBubbleSize val="0"/>
        </c:dLbls>
        <c:axId val="948629152"/>
        <c:axId val="2073463024"/>
      </c:scatterChart>
      <c:valAx>
        <c:axId val="948629152"/>
        <c:scaling>
          <c:orientation val="minMax"/>
          <c:max val="12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Daily Free</a:t>
                </a:r>
                <a:r>
                  <a:rPr lang="en-GB" baseline="0"/>
                  <a:t> Users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463024"/>
        <c:crosses val="autoZero"/>
        <c:crossBetween val="midCat"/>
      </c:valAx>
      <c:valAx>
        <c:axId val="2073463024"/>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Projected</a:t>
                </a:r>
                <a:r>
                  <a:rPr lang="en-GB" baseline="0"/>
                  <a:t> income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6291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lumMod val="50000"/>
                    <a:lumOff val="50000"/>
                  </a:schemeClr>
                </a:solidFill>
                <a:latin typeface="+mn-lt"/>
                <a:ea typeface="+mn-ea"/>
                <a:cs typeface="+mn-cs"/>
              </a:defRPr>
            </a:pPr>
            <a:r>
              <a:rPr lang="en-GB" sz="2000"/>
              <a:t>CoDev - Plotting Monthly Costs along side Monthly Sales Revenue July 2020 - July 2021</a:t>
            </a:r>
          </a:p>
        </c:rich>
      </c:tx>
      <c:layout>
        <c:manualLayout>
          <c:xMode val="edge"/>
          <c:yMode val="edge"/>
          <c:x val="0.15779491822221164"/>
          <c:y val="2.1220159151193633E-2"/>
        </c:manualLayout>
      </c:layout>
      <c:overlay val="0"/>
      <c:spPr>
        <a:noFill/>
        <a:ln>
          <a:noFill/>
        </a:ln>
        <a:effectLst/>
      </c:spPr>
      <c:txPr>
        <a:bodyPr rot="0" spcFirstLastPara="1" vertOverflow="ellipsis" vert="horz" wrap="square" anchor="ctr" anchorCtr="1"/>
        <a:lstStyle/>
        <a:p>
          <a:pPr>
            <a:defRPr sz="20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0.12204331304275316"/>
          <c:y val="0.21182564381043881"/>
          <c:w val="0.83812179113011787"/>
          <c:h val="0.67534367885711899"/>
        </c:manualLayout>
      </c:layout>
      <c:lineChart>
        <c:grouping val="standard"/>
        <c:varyColors val="0"/>
        <c:ser>
          <c:idx val="0"/>
          <c:order val="0"/>
          <c:tx>
            <c:strRef>
              <c:f>'Business Plan going forward'!$B$100</c:f>
              <c:strCache>
                <c:ptCount val="1"/>
                <c:pt idx="0">
                  <c:v>Monthly Revenue</c:v>
                </c:pt>
              </c:strCache>
            </c:strRef>
          </c:tx>
          <c:spPr>
            <a:ln w="22225" cap="rnd" cmpd="sng" algn="ctr">
              <a:solidFill>
                <a:schemeClr val="accent1"/>
              </a:solidFill>
              <a:round/>
            </a:ln>
            <a:effectLst/>
          </c:spPr>
          <c:marker>
            <c:symbol val="none"/>
          </c:marker>
          <c:cat>
            <c:strRef>
              <c:f>'Business Plan going forward'!$C$99:$O$99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forward'!$C$100:$O$100</c:f>
              <c:numCache>
                <c:formatCode>"£"#,##0.00_);[Red]\("£"#,##0.00\)</c:formatCode>
                <c:ptCount val="13"/>
                <c:pt idx="0">
                  <c:v>0</c:v>
                </c:pt>
                <c:pt idx="1">
                  <c:v>143.88124999999999</c:v>
                </c:pt>
                <c:pt idx="2">
                  <c:v>287.76249999999999</c:v>
                </c:pt>
                <c:pt idx="3">
                  <c:v>719.40625</c:v>
                </c:pt>
                <c:pt idx="4">
                  <c:v>1151.05</c:v>
                </c:pt>
                <c:pt idx="5">
                  <c:v>2014.3374999999999</c:v>
                </c:pt>
                <c:pt idx="6">
                  <c:v>2877.625</c:v>
                </c:pt>
                <c:pt idx="7">
                  <c:v>4604.2</c:v>
                </c:pt>
                <c:pt idx="8">
                  <c:v>6330.7749999999996</c:v>
                </c:pt>
                <c:pt idx="9">
                  <c:v>9783.9249999999993</c:v>
                </c:pt>
                <c:pt idx="10">
                  <c:v>13237.075000000001</c:v>
                </c:pt>
                <c:pt idx="11">
                  <c:v>20143.375</c:v>
                </c:pt>
                <c:pt idx="12">
                  <c:v>27049.675000000003</c:v>
                </c:pt>
              </c:numCache>
            </c:numRef>
          </c:val>
          <c:smooth val="0"/>
          <c:extLst>
            <c:ext xmlns:c16="http://schemas.microsoft.com/office/drawing/2014/chart" uri="{C3380CC4-5D6E-409C-BE32-E72D297353CC}">
              <c16:uniqueId val="{00000000-36B6-734F-846F-A59AE08619A3}"/>
            </c:ext>
          </c:extLst>
        </c:ser>
        <c:ser>
          <c:idx val="1"/>
          <c:order val="1"/>
          <c:tx>
            <c:v>Monthly Costs</c:v>
          </c:tx>
          <c:spPr>
            <a:ln w="22225" cap="rnd" cmpd="sng" algn="ctr">
              <a:solidFill>
                <a:schemeClr val="accent2"/>
              </a:solidFill>
              <a:round/>
            </a:ln>
            <a:effectLst/>
          </c:spPr>
          <c:marker>
            <c:symbol val="none"/>
          </c:marker>
          <c:cat>
            <c:strRef>
              <c:f>'Business Plan going forward'!$C$99:$O$99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forward'!$C$101:$O$101</c:f>
              <c:numCache>
                <c:formatCode>"£"#,##0.00_);[Red]\("£"#,##0.00\)</c:formatCode>
                <c:ptCount val="13"/>
                <c:pt idx="0">
                  <c:v>8095.6973463894192</c:v>
                </c:pt>
                <c:pt idx="1">
                  <c:v>8075.2673463894189</c:v>
                </c:pt>
                <c:pt idx="2">
                  <c:v>8077.1656463894178</c:v>
                </c:pt>
                <c:pt idx="3">
                  <c:v>8083.373046389419</c:v>
                </c:pt>
                <c:pt idx="4">
                  <c:v>8089.7198463894183</c:v>
                </c:pt>
                <c:pt idx="5">
                  <c:v>8341.1732463894186</c:v>
                </c:pt>
                <c:pt idx="6">
                  <c:v>8354.0554463894186</c:v>
                </c:pt>
                <c:pt idx="7">
                  <c:v>8379.4508463894181</c:v>
                </c:pt>
                <c:pt idx="8">
                  <c:v>8405.4038463894176</c:v>
                </c:pt>
                <c:pt idx="9">
                  <c:v>8456.3750463894175</c:v>
                </c:pt>
                <c:pt idx="10">
                  <c:v>8508.4696463894179</c:v>
                </c:pt>
                <c:pt idx="11">
                  <c:v>8610.6006463894191</c:v>
                </c:pt>
                <c:pt idx="12">
                  <c:v>8714.9538463894169</c:v>
                </c:pt>
              </c:numCache>
            </c:numRef>
          </c:val>
          <c:smooth val="0"/>
          <c:extLst>
            <c:ext xmlns:c16="http://schemas.microsoft.com/office/drawing/2014/chart" uri="{C3380CC4-5D6E-409C-BE32-E72D297353CC}">
              <c16:uniqueId val="{00000001-36B6-734F-846F-A59AE08619A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295463359"/>
        <c:axId val="295464991"/>
      </c:lineChart>
      <c:catAx>
        <c:axId val="295463359"/>
        <c:scaling>
          <c:orientation val="minMax"/>
        </c:scaling>
        <c:delete val="0"/>
        <c:axPos val="b"/>
        <c:title>
          <c:tx>
            <c:rich>
              <a:bodyPr rot="0" spcFirstLastPara="1" vertOverflow="ellipsis" vert="horz" wrap="square" anchor="ctr" anchorCtr="1"/>
              <a:lstStyle/>
              <a:p>
                <a:pPr>
                  <a:defRPr sz="1800" b="0" i="0" u="none" strike="noStrike" kern="1200" cap="all" baseline="0">
                    <a:solidFill>
                      <a:schemeClr val="dk1">
                        <a:lumMod val="65000"/>
                        <a:lumOff val="35000"/>
                      </a:schemeClr>
                    </a:solidFill>
                    <a:latin typeface="+mn-lt"/>
                    <a:ea typeface="+mn-ea"/>
                    <a:cs typeface="+mn-cs"/>
                  </a:defRPr>
                </a:pPr>
                <a:r>
                  <a:rPr lang="en-GB" sz="1800"/>
                  <a:t>Month</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5464991"/>
        <c:crosses val="autoZero"/>
        <c:auto val="1"/>
        <c:lblAlgn val="ctr"/>
        <c:lblOffset val="100"/>
        <c:noMultiLvlLbl val="0"/>
      </c:catAx>
      <c:valAx>
        <c:axId val="295464991"/>
        <c:scaling>
          <c:orientation val="minMax"/>
        </c:scaling>
        <c:delete val="0"/>
        <c:axPos val="l"/>
        <c:title>
          <c:tx>
            <c:rich>
              <a:bodyPr rot="-5400000" spcFirstLastPara="1" vertOverflow="ellipsis" vert="horz" wrap="square" anchor="ctr" anchorCtr="1"/>
              <a:lstStyle/>
              <a:p>
                <a:pPr>
                  <a:defRPr sz="1800" b="0" i="0" u="none" strike="noStrike" kern="1200" cap="all" baseline="0">
                    <a:solidFill>
                      <a:schemeClr val="dk1">
                        <a:lumMod val="65000"/>
                        <a:lumOff val="35000"/>
                      </a:schemeClr>
                    </a:solidFill>
                    <a:latin typeface="+mn-lt"/>
                    <a:ea typeface="+mn-ea"/>
                    <a:cs typeface="+mn-cs"/>
                  </a:defRPr>
                </a:pPr>
                <a:r>
                  <a:rPr lang="en-GB" sz="1800"/>
                  <a:t>Value</a:t>
                </a:r>
              </a:p>
            </c:rich>
          </c:tx>
          <c:overlay val="0"/>
          <c:spPr>
            <a:noFill/>
            <a:ln>
              <a:noFill/>
            </a:ln>
            <a:effectLst/>
          </c:spPr>
          <c:txPr>
            <a:bodyPr rot="-5400000" spcFirstLastPara="1" vertOverflow="ellipsis" vert="horz" wrap="square" anchor="ctr" anchorCtr="1"/>
            <a:lstStyle/>
            <a:p>
              <a:pPr>
                <a:defRPr sz="1800" b="0" i="0" u="none" strike="noStrike" kern="1200" cap="all" baseline="0">
                  <a:solidFill>
                    <a:schemeClr val="dk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5463359"/>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layout>
        <c:manualLayout>
          <c:xMode val="edge"/>
          <c:yMode val="edge"/>
          <c:x val="0.22377690685789842"/>
          <c:y val="0.15915745942897722"/>
          <c:w val="0.50952401751879961"/>
          <c:h val="7.3621211804757822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 Sales</a:t>
            </a:r>
            <a:r>
              <a:rPr lang="en-GB" baseline="0"/>
              <a:t> Revenue against number of Gold Members</a:t>
            </a:r>
            <a:endParaRPr lang="en-GB"/>
          </a:p>
        </c:rich>
      </c:tx>
      <c:layout>
        <c:manualLayout>
          <c:xMode val="edge"/>
          <c:yMode val="edge"/>
          <c:x val="0.14018044619422576"/>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'Business Plan going forward'!$P$13:$P$22</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forward'!$Q$13:$Q$22</c:f>
              <c:numCache>
                <c:formatCode>"£"#,##0.00_);[Red]\("£"#,##0.00\)</c:formatCode>
                <c:ptCount val="10"/>
                <c:pt idx="0">
                  <c:v>1.5972499999999998</c:v>
                </c:pt>
                <c:pt idx="1">
                  <c:v>159.72499999999999</c:v>
                </c:pt>
                <c:pt idx="2">
                  <c:v>798.62499999999989</c:v>
                </c:pt>
                <c:pt idx="3">
                  <c:v>1597.2499999999998</c:v>
                </c:pt>
                <c:pt idx="4">
                  <c:v>3194.4999999999995</c:v>
                </c:pt>
                <c:pt idx="5">
                  <c:v>7986.2499999999991</c:v>
                </c:pt>
                <c:pt idx="6">
                  <c:v>15972.499999999998</c:v>
                </c:pt>
                <c:pt idx="7">
                  <c:v>79862.499999999985</c:v>
                </c:pt>
                <c:pt idx="8">
                  <c:v>159724.99999999997</c:v>
                </c:pt>
                <c:pt idx="9">
                  <c:v>1597249.9999999998</c:v>
                </c:pt>
              </c:numCache>
            </c:numRef>
          </c:yVal>
          <c:smooth val="0"/>
          <c:extLst>
            <c:ext xmlns:c16="http://schemas.microsoft.com/office/drawing/2014/chart" uri="{C3380CC4-5D6E-409C-BE32-E72D297353CC}">
              <c16:uniqueId val="{00000000-46D5-5440-917A-FF67290AE7D1}"/>
            </c:ext>
          </c:extLst>
        </c:ser>
        <c:dLbls>
          <c:showLegendKey val="0"/>
          <c:showVal val="0"/>
          <c:showCatName val="0"/>
          <c:showSerName val="0"/>
          <c:showPercent val="0"/>
          <c:showBubbleSize val="0"/>
        </c:dLbls>
        <c:axId val="255475167"/>
        <c:axId val="110532527"/>
      </c:scatterChart>
      <c:valAx>
        <c:axId val="255475167"/>
        <c:scaling>
          <c:orientation val="minMax"/>
          <c:max val="12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Gold</a:t>
                </a:r>
                <a:r>
                  <a:rPr lang="en-GB" baseline="0"/>
                  <a:t> Members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32527"/>
        <c:crosses val="autoZero"/>
        <c:crossBetween val="midCat"/>
      </c:valAx>
      <c:valAx>
        <c:axId val="110532527"/>
        <c:scaling>
          <c:orientation val="minMax"/>
          <c:max val="2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r>
                  <a:rPr lang="en-GB" baseline="0"/>
                  <a:t> Revenue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4751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 AdMob Advertising Revenue against</a:t>
            </a:r>
            <a:r>
              <a:rPr lang="en-GB" baseline="0"/>
              <a:t> number of Free Daily Active Users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'Business Plan going forward'!$F$27:$F$36</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forward'!$G$27:$G$36</c:f>
              <c:numCache>
                <c:formatCode>"£"#,##0.00</c:formatCode>
                <c:ptCount val="10"/>
                <c:pt idx="0">
                  <c:v>0.46200000000000002</c:v>
                </c:pt>
                <c:pt idx="1">
                  <c:v>46.2</c:v>
                </c:pt>
                <c:pt idx="2">
                  <c:v>176.1</c:v>
                </c:pt>
                <c:pt idx="3">
                  <c:v>352.5</c:v>
                </c:pt>
                <c:pt idx="4">
                  <c:v>705</c:v>
                </c:pt>
                <c:pt idx="5">
                  <c:v>1762.2</c:v>
                </c:pt>
                <c:pt idx="6">
                  <c:v>3524.4</c:v>
                </c:pt>
                <c:pt idx="7">
                  <c:v>17622.3</c:v>
                </c:pt>
                <c:pt idx="8">
                  <c:v>35244.899999999994</c:v>
                </c:pt>
                <c:pt idx="9">
                  <c:v>352448.10000000003</c:v>
                </c:pt>
              </c:numCache>
            </c:numRef>
          </c:yVal>
          <c:smooth val="0"/>
          <c:extLst>
            <c:ext xmlns:c16="http://schemas.microsoft.com/office/drawing/2014/chart" uri="{C3380CC4-5D6E-409C-BE32-E72D297353CC}">
              <c16:uniqueId val="{00000000-3B9B-8C40-9A45-A6574685064B}"/>
            </c:ext>
          </c:extLst>
        </c:ser>
        <c:dLbls>
          <c:showLegendKey val="0"/>
          <c:showVal val="0"/>
          <c:showCatName val="0"/>
          <c:showSerName val="0"/>
          <c:showPercent val="0"/>
          <c:showBubbleSize val="0"/>
        </c:dLbls>
        <c:axId val="325370447"/>
        <c:axId val="325218367"/>
      </c:scatterChart>
      <c:valAx>
        <c:axId val="325370447"/>
        <c:scaling>
          <c:orientation val="minMax"/>
          <c:max val="12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Free Daily</a:t>
                </a:r>
                <a:r>
                  <a:rPr lang="en-GB" baseline="0"/>
                  <a:t> Active Users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218367"/>
        <c:crosses val="autoZero"/>
        <c:crossBetween val="midCat"/>
      </c:valAx>
      <c:valAx>
        <c:axId val="325218367"/>
        <c:scaling>
          <c:orientation val="minMax"/>
          <c:max val="4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Avertising Revenue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3704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CoDev</a:t>
            </a:r>
            <a:r>
              <a:rPr lang="en-GB" baseline="0"/>
              <a:t> - </a:t>
            </a:r>
            <a:r>
              <a:rPr lang="en-GB"/>
              <a:t>Plotting Monthly</a:t>
            </a:r>
            <a:r>
              <a:rPr lang="en-GB" baseline="0"/>
              <a:t> Costs along side Monthly Sales Revenue July 2020 - July 2021</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'Business Plan going forward (2)'!$B$100</c:f>
              <c:strCache>
                <c:ptCount val="1"/>
                <c:pt idx="0">
                  <c:v>Monthly Revenue</c:v>
                </c:pt>
              </c:strCache>
            </c:strRef>
          </c:tx>
          <c:spPr>
            <a:ln w="28575" cap="rnd">
              <a:solidFill>
                <a:schemeClr val="accent1"/>
              </a:solidFill>
              <a:round/>
            </a:ln>
            <a:effectLst/>
          </c:spPr>
          <c:marker>
            <c:symbol val="none"/>
          </c:marker>
          <c:cat>
            <c:strRef>
              <c:f>'Business Plan going forward (2)'!$C$99:$O$99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 (2)'!$C$100:$O$100</c:f>
              <c:numCache>
                <c:formatCode>"£"#,##0.00_);[Red]\("£"#,##0.00\)</c:formatCode>
                <c:ptCount val="13"/>
                <c:pt idx="0">
                  <c:v>0</c:v>
                </c:pt>
                <c:pt idx="1">
                  <c:v>614.67500000000007</c:v>
                </c:pt>
                <c:pt idx="2">
                  <c:v>1229.3500000000001</c:v>
                </c:pt>
                <c:pt idx="3">
                  <c:v>3073.3750000000005</c:v>
                </c:pt>
                <c:pt idx="4">
                  <c:v>4917.4000000000005</c:v>
                </c:pt>
                <c:pt idx="5">
                  <c:v>8605.4500000000007</c:v>
                </c:pt>
                <c:pt idx="6">
                  <c:v>12293.500000000002</c:v>
                </c:pt>
                <c:pt idx="7">
                  <c:v>19669.600000000002</c:v>
                </c:pt>
                <c:pt idx="8">
                  <c:v>27045.7</c:v>
                </c:pt>
                <c:pt idx="9">
                  <c:v>41797.9</c:v>
                </c:pt>
                <c:pt idx="10">
                  <c:v>56550.100000000006</c:v>
                </c:pt>
                <c:pt idx="11">
                  <c:v>86054.5</c:v>
                </c:pt>
                <c:pt idx="12">
                  <c:v>115558.90000000001</c:v>
                </c:pt>
              </c:numCache>
            </c:numRef>
          </c:val>
          <c:smooth val="0"/>
          <c:extLst>
            <c:ext xmlns:c16="http://schemas.microsoft.com/office/drawing/2014/chart" uri="{C3380CC4-5D6E-409C-BE32-E72D297353CC}">
              <c16:uniqueId val="{00000000-3C61-9744-9CD1-08B96E50D846}"/>
            </c:ext>
          </c:extLst>
        </c:ser>
        <c:ser>
          <c:idx val="1"/>
          <c:order val="1"/>
          <c:tx>
            <c:v>Monthly Costs</c:v>
          </c:tx>
          <c:spPr>
            <a:ln w="28575" cap="rnd">
              <a:solidFill>
                <a:schemeClr val="accent2"/>
              </a:solidFill>
              <a:round/>
            </a:ln>
            <a:effectLst/>
          </c:spPr>
          <c:marker>
            <c:symbol val="none"/>
          </c:marker>
          <c:cat>
            <c:strRef>
              <c:f>'Business Plan going forward (2)'!$C$99:$O$99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 (2)'!$C$101:$O$101</c:f>
              <c:numCache>
                <c:formatCode>"£"#,##0.00_);[Red]\("£"#,##0.00\)</c:formatCode>
                <c:ptCount val="13"/>
                <c:pt idx="0">
                  <c:v>8095.6973463894192</c:v>
                </c:pt>
                <c:pt idx="1">
                  <c:v>8075.2673463894189</c:v>
                </c:pt>
                <c:pt idx="2">
                  <c:v>8077.1656463894178</c:v>
                </c:pt>
                <c:pt idx="3">
                  <c:v>8083.373046389419</c:v>
                </c:pt>
                <c:pt idx="4">
                  <c:v>8089.7198463894183</c:v>
                </c:pt>
                <c:pt idx="5">
                  <c:v>8341.1732463894186</c:v>
                </c:pt>
                <c:pt idx="6">
                  <c:v>8354.0554463894186</c:v>
                </c:pt>
                <c:pt idx="7">
                  <c:v>8379.4508463894181</c:v>
                </c:pt>
                <c:pt idx="8">
                  <c:v>8405.4038463894176</c:v>
                </c:pt>
                <c:pt idx="9">
                  <c:v>8456.3750463894175</c:v>
                </c:pt>
                <c:pt idx="10">
                  <c:v>8508.4696463894179</c:v>
                </c:pt>
                <c:pt idx="11">
                  <c:v>8610.6006463894191</c:v>
                </c:pt>
                <c:pt idx="12">
                  <c:v>8714.9538463894169</c:v>
                </c:pt>
              </c:numCache>
            </c:numRef>
          </c:val>
          <c:smooth val="0"/>
          <c:extLst>
            <c:ext xmlns:c16="http://schemas.microsoft.com/office/drawing/2014/chart" uri="{C3380CC4-5D6E-409C-BE32-E72D297353CC}">
              <c16:uniqueId val="{00000001-3C61-9744-9CD1-08B96E50D846}"/>
            </c:ext>
          </c:extLst>
        </c:ser>
        <c:dLbls>
          <c:showLegendKey val="0"/>
          <c:showVal val="0"/>
          <c:showCatName val="0"/>
          <c:showSerName val="0"/>
          <c:showPercent val="0"/>
          <c:showBubbleSize val="0"/>
        </c:dLbls>
        <c:smooth val="0"/>
        <c:axId val="295463359"/>
        <c:axId val="295464991"/>
      </c:lineChart>
      <c:catAx>
        <c:axId val="295463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464991"/>
        <c:crosses val="autoZero"/>
        <c:auto val="1"/>
        <c:lblAlgn val="ctr"/>
        <c:lblOffset val="100"/>
        <c:noMultiLvlLbl val="0"/>
      </c:catAx>
      <c:valAx>
        <c:axId val="295464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46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r>
              <a:rPr lang="en-GB" sz="2000"/>
              <a:t>Annual Sales Revenue against number of Gold Members</a:t>
            </a:r>
          </a:p>
        </c:rich>
      </c:tx>
      <c:layout>
        <c:manualLayout>
          <c:xMode val="edge"/>
          <c:yMode val="edge"/>
          <c:x val="0.1322249575604959"/>
          <c:y val="1.8066918464460235E-2"/>
        </c:manualLayout>
      </c:layout>
      <c:overlay val="0"/>
      <c:spPr>
        <a:noFill/>
        <a:ln>
          <a:noFill/>
        </a:ln>
        <a:effectLst/>
      </c:spPr>
      <c:txPr>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xVal>
            <c:numRef>
              <c:f>'Business Plan going forward (2)'!$P$13:$P$22</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 (2)'!$Q$13:$Q$22</c:f>
              <c:numCache>
                <c:formatCode>"£"#,##0.00_);[Red]\("£"#,##0.00\)</c:formatCode>
                <c:ptCount val="10"/>
                <c:pt idx="0">
                  <c:v>20.429000000000002</c:v>
                </c:pt>
                <c:pt idx="1">
                  <c:v>2042.9</c:v>
                </c:pt>
                <c:pt idx="2">
                  <c:v>10214.500000000002</c:v>
                </c:pt>
                <c:pt idx="3">
                  <c:v>20429.000000000004</c:v>
                </c:pt>
                <c:pt idx="4">
                  <c:v>40858.000000000007</c:v>
                </c:pt>
                <c:pt idx="5">
                  <c:v>102145.00000000001</c:v>
                </c:pt>
                <c:pt idx="6">
                  <c:v>204290.00000000003</c:v>
                </c:pt>
                <c:pt idx="7">
                  <c:v>1021450.0000000001</c:v>
                </c:pt>
                <c:pt idx="8">
                  <c:v>2042900.0000000002</c:v>
                </c:pt>
                <c:pt idx="9">
                  <c:v>20429000.000000004</c:v>
                </c:pt>
              </c:numCache>
            </c:numRef>
          </c:yVal>
          <c:smooth val="0"/>
          <c:extLst>
            <c:ext xmlns:c16="http://schemas.microsoft.com/office/drawing/2014/chart" uri="{C3380CC4-5D6E-409C-BE32-E72D297353CC}">
              <c16:uniqueId val="{00000000-8EFE-5F4C-9E14-0BCF0836B2CC}"/>
            </c:ext>
          </c:extLst>
        </c:ser>
        <c:dLbls>
          <c:showLegendKey val="0"/>
          <c:showVal val="0"/>
          <c:showCatName val="0"/>
          <c:showSerName val="0"/>
          <c:showPercent val="0"/>
          <c:showBubbleSize val="0"/>
        </c:dLbls>
        <c:axId val="255475167"/>
        <c:axId val="110532527"/>
      </c:scatterChart>
      <c:valAx>
        <c:axId val="255475167"/>
        <c:scaling>
          <c:orientation val="minMax"/>
          <c:max val="5000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Gold Members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10532527"/>
        <c:crosses val="autoZero"/>
        <c:crossBetween val="midCat"/>
      </c:valAx>
      <c:valAx>
        <c:axId val="110532527"/>
        <c:scaling>
          <c:orientation val="minMax"/>
          <c:max val="1000000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Sales Revenue</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55475167"/>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r>
              <a:rPr lang="en-GB" sz="2000"/>
              <a:t>Annual AdMob Advertising Revenue against number of Free Daily Active Users</a:t>
            </a:r>
          </a:p>
        </c:rich>
      </c:tx>
      <c:overlay val="0"/>
      <c:spPr>
        <a:noFill/>
        <a:ln>
          <a:noFill/>
        </a:ln>
        <a:effectLst/>
      </c:spPr>
      <c:txPr>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xVal>
            <c:numRef>
              <c:f>'Business Plan going forward (2)'!$F$27:$F$36</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 (2)'!$G$27:$G$36</c:f>
              <c:numCache>
                <c:formatCode>"£"#,##0.00</c:formatCode>
                <c:ptCount val="10"/>
                <c:pt idx="0">
                  <c:v>5.6210000000000004</c:v>
                </c:pt>
                <c:pt idx="1">
                  <c:v>562.1</c:v>
                </c:pt>
                <c:pt idx="2">
                  <c:v>2142.5500000000002</c:v>
                </c:pt>
                <c:pt idx="3">
                  <c:v>4288.75</c:v>
                </c:pt>
                <c:pt idx="4">
                  <c:v>8577.5</c:v>
                </c:pt>
                <c:pt idx="5">
                  <c:v>21440.100000000002</c:v>
                </c:pt>
                <c:pt idx="6">
                  <c:v>42880.200000000004</c:v>
                </c:pt>
                <c:pt idx="7">
                  <c:v>214404.65</c:v>
                </c:pt>
                <c:pt idx="8">
                  <c:v>428812.94999999995</c:v>
                </c:pt>
                <c:pt idx="9">
                  <c:v>4288118.55</c:v>
                </c:pt>
              </c:numCache>
            </c:numRef>
          </c:yVal>
          <c:smooth val="0"/>
          <c:extLst>
            <c:ext xmlns:c16="http://schemas.microsoft.com/office/drawing/2014/chart" uri="{C3380CC4-5D6E-409C-BE32-E72D297353CC}">
              <c16:uniqueId val="{00000000-AB48-8C4D-BF99-5985BA5D21D0}"/>
            </c:ext>
          </c:extLst>
        </c:ser>
        <c:dLbls>
          <c:showLegendKey val="0"/>
          <c:showVal val="0"/>
          <c:showCatName val="0"/>
          <c:showSerName val="0"/>
          <c:showPercent val="0"/>
          <c:showBubbleSize val="0"/>
        </c:dLbls>
        <c:axId val="325370447"/>
        <c:axId val="325218367"/>
      </c:scatterChart>
      <c:valAx>
        <c:axId val="325370447"/>
        <c:scaling>
          <c:orientation val="minMax"/>
          <c:max val="10000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Free Daily Active Users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325218367"/>
        <c:crosses val="autoZero"/>
        <c:crossBetween val="midCat"/>
      </c:valAx>
      <c:valAx>
        <c:axId val="325218367"/>
        <c:scaling>
          <c:orientation val="minMax"/>
          <c:max val="500000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Avertising Revenue</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325370447"/>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GB"/>
              <a:t>Total Predicted Development Costs </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8FA3-4AFF-9A3C-B1CB35B7B225}"/>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8FA3-4AFF-9A3C-B1CB35B7B225}"/>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8FA3-4AFF-9A3C-B1CB35B7B225}"/>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1-B8E1-4005-933A-30DCB904367E}"/>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8FA3-4AFF-9A3C-B1CB35B7B225}"/>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8FA3-4AFF-9A3C-B1CB35B7B2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'TEST PREDICT'!$AN$38:$AN$43</c:f>
              <c:strCache>
                <c:ptCount val="6"/>
                <c:pt idx="0">
                  <c:v>Rent</c:v>
                </c:pt>
                <c:pt idx="1">
                  <c:v>Utilities</c:v>
                </c:pt>
                <c:pt idx="2">
                  <c:v>IT infrastructure</c:v>
                </c:pt>
                <c:pt idx="3">
                  <c:v>Labour</c:v>
                </c:pt>
                <c:pt idx="4">
                  <c:v>Interest</c:v>
                </c:pt>
                <c:pt idx="5">
                  <c:v>Modules</c:v>
                </c:pt>
              </c:strCache>
            </c:strRef>
          </c:cat>
          <c:val>
            <c:numRef>
              <c:f>'TEST PREDICT'!$AO$38:$AO$43</c:f>
              <c:numCache>
                <c:formatCode>"£"#,##0.00_);[Red]\("£"#,##0.00\)</c:formatCode>
                <c:ptCount val="6"/>
                <c:pt idx="0">
                  <c:v>-24042.307692307691</c:v>
                </c:pt>
                <c:pt idx="1">
                  <c:v>-1900</c:v>
                </c:pt>
                <c:pt idx="2">
                  <c:v>-3800</c:v>
                </c:pt>
                <c:pt idx="3" formatCode="&quot;£&quot;#,##0.00">
                  <c:v>-12165.625</c:v>
                </c:pt>
                <c:pt idx="4">
                  <c:v>-2269.4940969746972</c:v>
                </c:pt>
                <c:pt idx="5">
                  <c:v>-400</c:v>
                </c:pt>
              </c:numCache>
            </c:numRef>
          </c:val>
          <c:extLst>
            <c:ext xmlns:c16="http://schemas.microsoft.com/office/drawing/2014/chart" uri="{C3380CC4-5D6E-409C-BE32-E72D297353CC}">
              <c16:uniqueId val="{00000000-B8E1-4005-933A-30DCB904367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Income from Free</a:t>
            </a:r>
            <a:r>
              <a:rPr lang="en-US" baseline="0"/>
              <a:t> users Generated from ADMOB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[2]Sheet1!$E$3</c:f>
              <c:strCache>
                <c:ptCount val="1"/>
                <c:pt idx="0">
                  <c:v>Daily Income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[2]Sheet1!$D$4:$D$12</c:f>
              <c:numCache>
                <c:formatCode>General</c:formatCode>
                <c:ptCount val="9"/>
                <c:pt idx="0">
                  <c:v>100</c:v>
                </c:pt>
                <c:pt idx="1">
                  <c:v>500</c:v>
                </c:pt>
                <c:pt idx="2">
                  <c:v>1000</c:v>
                </c:pt>
                <c:pt idx="3">
                  <c:v>2000</c:v>
                </c:pt>
                <c:pt idx="4">
                  <c:v>5000</c:v>
                </c:pt>
                <c:pt idx="5">
                  <c:v>10000</c:v>
                </c:pt>
                <c:pt idx="6">
                  <c:v>50000</c:v>
                </c:pt>
                <c:pt idx="7">
                  <c:v>100000</c:v>
                </c:pt>
                <c:pt idx="8">
                  <c:v>1000000</c:v>
                </c:pt>
              </c:numCache>
            </c:numRef>
          </c:xVal>
          <c:yVal>
            <c:numRef>
              <c:f>[2]Sheet1!$E$4:$E$12</c:f>
              <c:numCache>
                <c:formatCode>General</c:formatCode>
                <c:ptCount val="9"/>
                <c:pt idx="0">
                  <c:v>1.54</c:v>
                </c:pt>
                <c:pt idx="1">
                  <c:v>5.87</c:v>
                </c:pt>
                <c:pt idx="2">
                  <c:v>11.75</c:v>
                </c:pt>
                <c:pt idx="3">
                  <c:v>23.5</c:v>
                </c:pt>
                <c:pt idx="4">
                  <c:v>58.74</c:v>
                </c:pt>
                <c:pt idx="5">
                  <c:v>117.48</c:v>
                </c:pt>
                <c:pt idx="6">
                  <c:v>587.41</c:v>
                </c:pt>
                <c:pt idx="7">
                  <c:v>1174.83</c:v>
                </c:pt>
                <c:pt idx="8">
                  <c:v>11748.27</c:v>
                </c:pt>
              </c:numCache>
            </c:numRef>
          </c:yVal>
          <c:smooth val="0"/>
          <c:extLst>
            <c:ext xmlns:c16="http://schemas.microsoft.com/office/drawing/2014/chart" uri="{C3380CC4-5D6E-409C-BE32-E72D297353CC}">
              <c16:uniqueId val="{00000000-2F66-254E-AF7E-EBF2DABC399B}"/>
            </c:ext>
          </c:extLst>
        </c:ser>
        <c:dLbls>
          <c:showLegendKey val="0"/>
          <c:showVal val="0"/>
          <c:showCatName val="0"/>
          <c:showSerName val="0"/>
          <c:showPercent val="0"/>
          <c:showBubbleSize val="0"/>
        </c:dLbls>
        <c:axId val="948629152"/>
        <c:axId val="2073463024"/>
      </c:scatterChart>
      <c:valAx>
        <c:axId val="948629152"/>
        <c:scaling>
          <c:orientation val="minMax"/>
          <c:max val="12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Daily Free</a:t>
                </a:r>
                <a:r>
                  <a:rPr lang="en-GB" baseline="0"/>
                  <a:t> Users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463024"/>
        <c:crosses val="autoZero"/>
        <c:crossBetween val="midCat"/>
      </c:valAx>
      <c:valAx>
        <c:axId val="2073463024"/>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Projected</a:t>
                </a:r>
                <a:r>
                  <a:rPr lang="en-GB" baseline="0"/>
                  <a:t> income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6291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CoDev</a:t>
            </a:r>
            <a:r>
              <a:rPr lang="en-GB" baseline="0"/>
              <a:t> - </a:t>
            </a:r>
            <a:r>
              <a:rPr lang="en-GB"/>
              <a:t>Plotting Monthly</a:t>
            </a:r>
            <a:r>
              <a:rPr lang="en-GB" baseline="0"/>
              <a:t> Costs along side Monthly Sales Revenue July 2020 - July 2021</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'Business Plan going forward (2)'!$B$100</c:f>
              <c:strCache>
                <c:ptCount val="1"/>
                <c:pt idx="0">
                  <c:v>Monthly Revenue</c:v>
                </c:pt>
              </c:strCache>
            </c:strRef>
          </c:tx>
          <c:spPr>
            <a:ln w="28575" cap="rnd">
              <a:solidFill>
                <a:schemeClr val="accent1"/>
              </a:solidFill>
              <a:round/>
            </a:ln>
            <a:effectLst/>
          </c:spPr>
          <c:marker>
            <c:symbol val="none"/>
          </c:marker>
          <c:cat>
            <c:strRef>
              <c:f>'Business Plan going forward (2)'!$C$99:$O$99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 (2)'!$C$100:$O$100</c:f>
              <c:numCache>
                <c:formatCode>"£"#,##0.00_);[Red]\("£"#,##0.00\)</c:formatCode>
                <c:ptCount val="13"/>
                <c:pt idx="0">
                  <c:v>0</c:v>
                </c:pt>
                <c:pt idx="1">
                  <c:v>614.67500000000007</c:v>
                </c:pt>
                <c:pt idx="2">
                  <c:v>1229.3500000000001</c:v>
                </c:pt>
                <c:pt idx="3">
                  <c:v>3073.3750000000005</c:v>
                </c:pt>
                <c:pt idx="4">
                  <c:v>4917.4000000000005</c:v>
                </c:pt>
                <c:pt idx="5">
                  <c:v>8605.4500000000007</c:v>
                </c:pt>
                <c:pt idx="6">
                  <c:v>12293.500000000002</c:v>
                </c:pt>
                <c:pt idx="7">
                  <c:v>19669.600000000002</c:v>
                </c:pt>
                <c:pt idx="8">
                  <c:v>27045.7</c:v>
                </c:pt>
                <c:pt idx="9">
                  <c:v>41797.9</c:v>
                </c:pt>
                <c:pt idx="10">
                  <c:v>56550.100000000006</c:v>
                </c:pt>
                <c:pt idx="11">
                  <c:v>86054.5</c:v>
                </c:pt>
                <c:pt idx="12">
                  <c:v>115558.90000000001</c:v>
                </c:pt>
              </c:numCache>
            </c:numRef>
          </c:val>
          <c:smooth val="0"/>
          <c:extLst>
            <c:ext xmlns:c16="http://schemas.microsoft.com/office/drawing/2014/chart" uri="{C3380CC4-5D6E-409C-BE32-E72D297353CC}">
              <c16:uniqueId val="{00000000-63FB-4E4B-8B60-404B247CA23E}"/>
            </c:ext>
          </c:extLst>
        </c:ser>
        <c:ser>
          <c:idx val="1"/>
          <c:order val="1"/>
          <c:tx>
            <c:v>Monthly Costs</c:v>
          </c:tx>
          <c:spPr>
            <a:ln w="28575" cap="rnd">
              <a:solidFill>
                <a:schemeClr val="accent2"/>
              </a:solidFill>
              <a:round/>
            </a:ln>
            <a:effectLst/>
          </c:spPr>
          <c:marker>
            <c:symbol val="none"/>
          </c:marker>
          <c:cat>
            <c:strRef>
              <c:f>'Business Plan going forward (2)'!$C$99:$O$99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 (2)'!$C$101:$O$101</c:f>
              <c:numCache>
                <c:formatCode>"£"#,##0.00_);[Red]\("£"#,##0.00\)</c:formatCode>
                <c:ptCount val="13"/>
                <c:pt idx="0">
                  <c:v>8095.6973463894192</c:v>
                </c:pt>
                <c:pt idx="1">
                  <c:v>8075.2673463894189</c:v>
                </c:pt>
                <c:pt idx="2">
                  <c:v>8077.1656463894178</c:v>
                </c:pt>
                <c:pt idx="3">
                  <c:v>8083.373046389419</c:v>
                </c:pt>
                <c:pt idx="4">
                  <c:v>8089.7198463894183</c:v>
                </c:pt>
                <c:pt idx="5">
                  <c:v>8341.1732463894186</c:v>
                </c:pt>
                <c:pt idx="6">
                  <c:v>8354.0554463894186</c:v>
                </c:pt>
                <c:pt idx="7">
                  <c:v>8379.4508463894181</c:v>
                </c:pt>
                <c:pt idx="8">
                  <c:v>8405.4038463894176</c:v>
                </c:pt>
                <c:pt idx="9">
                  <c:v>8456.3750463894175</c:v>
                </c:pt>
                <c:pt idx="10">
                  <c:v>8508.4696463894179</c:v>
                </c:pt>
                <c:pt idx="11">
                  <c:v>8610.6006463894191</c:v>
                </c:pt>
                <c:pt idx="12">
                  <c:v>8714.9538463894169</c:v>
                </c:pt>
              </c:numCache>
            </c:numRef>
          </c:val>
          <c:smooth val="0"/>
          <c:extLst>
            <c:ext xmlns:c16="http://schemas.microsoft.com/office/drawing/2014/chart" uri="{C3380CC4-5D6E-409C-BE32-E72D297353CC}">
              <c16:uniqueId val="{00000001-63FB-4E4B-8B60-404B247CA23E}"/>
            </c:ext>
          </c:extLst>
        </c:ser>
        <c:dLbls>
          <c:showLegendKey val="0"/>
          <c:showVal val="0"/>
          <c:showCatName val="0"/>
          <c:showSerName val="0"/>
          <c:showPercent val="0"/>
          <c:showBubbleSize val="0"/>
        </c:dLbls>
        <c:smooth val="0"/>
        <c:axId val="295463359"/>
        <c:axId val="295464991"/>
      </c:lineChart>
      <c:catAx>
        <c:axId val="295463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464991"/>
        <c:crosses val="autoZero"/>
        <c:auto val="1"/>
        <c:lblAlgn val="ctr"/>
        <c:lblOffset val="100"/>
        <c:noMultiLvlLbl val="0"/>
      </c:catAx>
      <c:valAx>
        <c:axId val="295464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46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r>
              <a:rPr lang="en-GB" sz="2000"/>
              <a:t>Annual Sales Revenue against number of Gold Members</a:t>
            </a:r>
          </a:p>
        </c:rich>
      </c:tx>
      <c:layout>
        <c:manualLayout>
          <c:xMode val="edge"/>
          <c:yMode val="edge"/>
          <c:x val="0.1322249575604959"/>
          <c:y val="1.8066918464460235E-2"/>
        </c:manualLayout>
      </c:layout>
      <c:overlay val="0"/>
      <c:spPr>
        <a:noFill/>
        <a:ln>
          <a:noFill/>
        </a:ln>
        <a:effectLst/>
      </c:spPr>
      <c:txPr>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xVal>
            <c:numRef>
              <c:f>'Business Plan going forward (2)'!$P$13:$P$22</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 (2)'!$Q$13:$Q$22</c:f>
              <c:numCache>
                <c:formatCode>"£"#,##0.00_);[Red]\("£"#,##0.00\)</c:formatCode>
                <c:ptCount val="10"/>
                <c:pt idx="0">
                  <c:v>20.429000000000002</c:v>
                </c:pt>
                <c:pt idx="1">
                  <c:v>2042.9</c:v>
                </c:pt>
                <c:pt idx="2">
                  <c:v>10214.500000000002</c:v>
                </c:pt>
                <c:pt idx="3">
                  <c:v>20429.000000000004</c:v>
                </c:pt>
                <c:pt idx="4">
                  <c:v>40858.000000000007</c:v>
                </c:pt>
                <c:pt idx="5">
                  <c:v>102145.00000000001</c:v>
                </c:pt>
                <c:pt idx="6">
                  <c:v>204290.00000000003</c:v>
                </c:pt>
                <c:pt idx="7">
                  <c:v>1021450.0000000001</c:v>
                </c:pt>
                <c:pt idx="8">
                  <c:v>2042900.0000000002</c:v>
                </c:pt>
                <c:pt idx="9">
                  <c:v>20429000.000000004</c:v>
                </c:pt>
              </c:numCache>
            </c:numRef>
          </c:yVal>
          <c:smooth val="0"/>
          <c:extLst>
            <c:ext xmlns:c16="http://schemas.microsoft.com/office/drawing/2014/chart" uri="{C3380CC4-5D6E-409C-BE32-E72D297353CC}">
              <c16:uniqueId val="{00000000-CC76-BC49-8CED-435959DE0B8E}"/>
            </c:ext>
          </c:extLst>
        </c:ser>
        <c:dLbls>
          <c:showLegendKey val="0"/>
          <c:showVal val="0"/>
          <c:showCatName val="0"/>
          <c:showSerName val="0"/>
          <c:showPercent val="0"/>
          <c:showBubbleSize val="0"/>
        </c:dLbls>
        <c:axId val="255475167"/>
        <c:axId val="110532527"/>
      </c:scatterChart>
      <c:valAx>
        <c:axId val="255475167"/>
        <c:scaling>
          <c:orientation val="minMax"/>
          <c:max val="5000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Gold Members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10532527"/>
        <c:crosses val="autoZero"/>
        <c:crossBetween val="midCat"/>
      </c:valAx>
      <c:valAx>
        <c:axId val="110532527"/>
        <c:scaling>
          <c:orientation val="minMax"/>
          <c:max val="1000000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Sales Revenue</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55475167"/>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r>
              <a:rPr lang="en-GB" sz="2000"/>
              <a:t>Annual AdMob Advertising Revenue against number of Free Daily Active Users</a:t>
            </a:r>
          </a:p>
        </c:rich>
      </c:tx>
      <c:overlay val="0"/>
      <c:spPr>
        <a:noFill/>
        <a:ln>
          <a:noFill/>
        </a:ln>
        <a:effectLst/>
      </c:spPr>
      <c:txPr>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xVal>
            <c:numRef>
              <c:f>'Business Plan going forward (2)'!$F$27:$F$36</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 (2)'!$G$27:$G$36</c:f>
              <c:numCache>
                <c:formatCode>"£"#,##0.00</c:formatCode>
                <c:ptCount val="10"/>
                <c:pt idx="0">
                  <c:v>5.6210000000000004</c:v>
                </c:pt>
                <c:pt idx="1">
                  <c:v>562.1</c:v>
                </c:pt>
                <c:pt idx="2">
                  <c:v>2142.5500000000002</c:v>
                </c:pt>
                <c:pt idx="3">
                  <c:v>4288.75</c:v>
                </c:pt>
                <c:pt idx="4">
                  <c:v>8577.5</c:v>
                </c:pt>
                <c:pt idx="5">
                  <c:v>21440.100000000002</c:v>
                </c:pt>
                <c:pt idx="6">
                  <c:v>42880.200000000004</c:v>
                </c:pt>
                <c:pt idx="7">
                  <c:v>214404.65</c:v>
                </c:pt>
                <c:pt idx="8">
                  <c:v>428812.94999999995</c:v>
                </c:pt>
                <c:pt idx="9">
                  <c:v>4288118.55</c:v>
                </c:pt>
              </c:numCache>
            </c:numRef>
          </c:yVal>
          <c:smooth val="0"/>
          <c:extLst>
            <c:ext xmlns:c16="http://schemas.microsoft.com/office/drawing/2014/chart" uri="{C3380CC4-5D6E-409C-BE32-E72D297353CC}">
              <c16:uniqueId val="{00000000-4960-3C4E-B527-E58C384CFDA5}"/>
            </c:ext>
          </c:extLst>
        </c:ser>
        <c:dLbls>
          <c:showLegendKey val="0"/>
          <c:showVal val="0"/>
          <c:showCatName val="0"/>
          <c:showSerName val="0"/>
          <c:showPercent val="0"/>
          <c:showBubbleSize val="0"/>
        </c:dLbls>
        <c:axId val="325370447"/>
        <c:axId val="325218367"/>
      </c:scatterChart>
      <c:valAx>
        <c:axId val="325370447"/>
        <c:scaling>
          <c:orientation val="minMax"/>
          <c:max val="10000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Free Daily Active Users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325218367"/>
        <c:crosses val="autoZero"/>
        <c:crossBetween val="midCat"/>
      </c:valAx>
      <c:valAx>
        <c:axId val="325218367"/>
        <c:scaling>
          <c:orientation val="minMax"/>
          <c:max val="500000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Avertising Revenue</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325370447"/>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5" Type="http://schemas.openxmlformats.org/officeDocument/2006/relationships/image" Target="../media/image50.png"/><Relationship Id="rId4" Type="http://schemas.openxmlformats.org/officeDocument/2006/relationships/image" Target="../media/image4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5" Type="http://schemas.openxmlformats.org/officeDocument/2006/relationships/image" Target="../media/image71.png"/><Relationship Id="rId4" Type="http://schemas.openxmlformats.org/officeDocument/2006/relationships/image" Target="../media/image7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5" Type="http://schemas.openxmlformats.org/officeDocument/2006/relationships/image" Target="../media/image76.png"/><Relationship Id="rId4" Type="http://schemas.openxmlformats.org/officeDocument/2006/relationships/image" Target="../media/image7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5" Type="http://schemas.openxmlformats.org/officeDocument/2006/relationships/image" Target="../media/image81.png"/><Relationship Id="rId4" Type="http://schemas.openxmlformats.org/officeDocument/2006/relationships/image" Target="../media/image8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22.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 Id="rId5" Type="http://schemas.openxmlformats.org/officeDocument/2006/relationships/image" Target="../media/image92.png"/><Relationship Id="rId4" Type="http://schemas.openxmlformats.org/officeDocument/2006/relationships/image" Target="../media/image91.png"/></Relationships>
</file>

<file path=xl/drawings/_rels/drawing23.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 Id="rId6" Type="http://schemas.openxmlformats.org/officeDocument/2006/relationships/image" Target="../media/image98.png"/><Relationship Id="rId5" Type="http://schemas.openxmlformats.org/officeDocument/2006/relationships/image" Target="../media/image97.png"/><Relationship Id="rId4" Type="http://schemas.openxmlformats.org/officeDocument/2006/relationships/image" Target="../media/image96.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5" Type="http://schemas.openxmlformats.org/officeDocument/2006/relationships/image" Target="../media/image103.png"/><Relationship Id="rId4" Type="http://schemas.openxmlformats.org/officeDocument/2006/relationships/image" Target="../media/image10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 Id="rId4" Type="http://schemas.openxmlformats.org/officeDocument/2006/relationships/image" Target="../media/image107.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 Id="rId5" Type="http://schemas.openxmlformats.org/officeDocument/2006/relationships/image" Target="../media/image112.png"/><Relationship Id="rId4" Type="http://schemas.openxmlformats.org/officeDocument/2006/relationships/image" Target="../media/image111.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15.png"/><Relationship Id="rId2" Type="http://schemas.openxmlformats.org/officeDocument/2006/relationships/image" Target="../media/image114.png"/><Relationship Id="rId1" Type="http://schemas.openxmlformats.org/officeDocument/2006/relationships/image" Target="../media/image113.png"/><Relationship Id="rId5" Type="http://schemas.openxmlformats.org/officeDocument/2006/relationships/image" Target="../media/image117.png"/><Relationship Id="rId4" Type="http://schemas.openxmlformats.org/officeDocument/2006/relationships/image" Target="../media/image11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 Id="rId5" Type="http://schemas.openxmlformats.org/officeDocument/2006/relationships/image" Target="../media/image122.png"/><Relationship Id="rId4" Type="http://schemas.openxmlformats.org/officeDocument/2006/relationships/image" Target="../media/image12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 Id="rId4" Type="http://schemas.openxmlformats.org/officeDocument/2006/relationships/image" Target="../media/image126.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png"/><Relationship Id="rId5" Type="http://schemas.openxmlformats.org/officeDocument/2006/relationships/image" Target="../media/image131.png"/><Relationship Id="rId4" Type="http://schemas.openxmlformats.org/officeDocument/2006/relationships/image" Target="../media/image130.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 Id="rId6" Type="http://schemas.openxmlformats.org/officeDocument/2006/relationships/image" Target="../media/image137.png"/><Relationship Id="rId5" Type="http://schemas.openxmlformats.org/officeDocument/2006/relationships/image" Target="../media/image136.png"/><Relationship Id="rId4" Type="http://schemas.openxmlformats.org/officeDocument/2006/relationships/image" Target="../media/image135.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40.png"/><Relationship Id="rId7" Type="http://schemas.openxmlformats.org/officeDocument/2006/relationships/image" Target="../media/image144.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5" Type="http://schemas.openxmlformats.org/officeDocument/2006/relationships/image" Target="../media/image142.png"/><Relationship Id="rId4" Type="http://schemas.openxmlformats.org/officeDocument/2006/relationships/image" Target="../media/image141.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 Id="rId4" Type="http://schemas.openxmlformats.org/officeDocument/2006/relationships/image" Target="../media/image148.png"/></Relationships>
</file>

<file path=xl/drawings/_rels/drawing3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0</xdr:row>
      <xdr:rowOff>190499</xdr:rowOff>
    </xdr:from>
    <xdr:to>
      <xdr:col>5</xdr:col>
      <xdr:colOff>469900</xdr:colOff>
      <xdr:row>58</xdr:row>
      <xdr:rowOff>79192</xdr:rowOff>
    </xdr:to>
    <xdr:pic>
      <xdr:nvPicPr>
        <xdr:cNvPr id="3" name="Picture 2">
          <a:extLst>
            <a:ext uri="{FF2B5EF4-FFF2-40B4-BE49-F238E27FC236}">
              <a16:creationId xmlns:a16="http://schemas.microsoft.com/office/drawing/2014/main" id="{D0E0A106-CECB-FE49-A66B-2AC71685BB77}"/>
            </a:ext>
          </a:extLst>
        </xdr:cNvPr>
        <xdr:cNvPicPr>
          <a:picLocks noChangeAspect="1"/>
        </xdr:cNvPicPr>
      </xdr:nvPicPr>
      <xdr:blipFill>
        <a:blip xmlns:r="http://schemas.openxmlformats.org/officeDocument/2006/relationships" r:embed="rId1"/>
        <a:stretch>
          <a:fillRect/>
        </a:stretch>
      </xdr:blipFill>
      <xdr:spPr>
        <a:xfrm>
          <a:off x="825500" y="190499"/>
          <a:ext cx="7823200" cy="11242493"/>
        </a:xfrm>
        <a:prstGeom prst="rect">
          <a:avLst/>
        </a:prstGeom>
      </xdr:spPr>
    </xdr:pic>
    <xdr:clientData/>
  </xdr:twoCellAnchor>
  <xdr:twoCellAnchor editAs="oneCell">
    <xdr:from>
      <xdr:col>1</xdr:col>
      <xdr:colOff>12700</xdr:colOff>
      <xdr:row>58</xdr:row>
      <xdr:rowOff>25400</xdr:rowOff>
    </xdr:from>
    <xdr:to>
      <xdr:col>5</xdr:col>
      <xdr:colOff>482600</xdr:colOff>
      <xdr:row>117</xdr:row>
      <xdr:rowOff>84174</xdr:rowOff>
    </xdr:to>
    <xdr:pic>
      <xdr:nvPicPr>
        <xdr:cNvPr id="4" name="Picture 3">
          <a:extLst>
            <a:ext uri="{FF2B5EF4-FFF2-40B4-BE49-F238E27FC236}">
              <a16:creationId xmlns:a16="http://schemas.microsoft.com/office/drawing/2014/main" id="{B22E4F30-AD32-A540-AE9F-88F9599EB6B9}"/>
            </a:ext>
          </a:extLst>
        </xdr:cNvPr>
        <xdr:cNvPicPr>
          <a:picLocks noChangeAspect="1"/>
        </xdr:cNvPicPr>
      </xdr:nvPicPr>
      <xdr:blipFill>
        <a:blip xmlns:r="http://schemas.openxmlformats.org/officeDocument/2006/relationships" r:embed="rId2"/>
        <a:stretch>
          <a:fillRect/>
        </a:stretch>
      </xdr:blipFill>
      <xdr:spPr>
        <a:xfrm>
          <a:off x="825500" y="11379200"/>
          <a:ext cx="7835900" cy="11298274"/>
        </a:xfrm>
        <a:prstGeom prst="rect">
          <a:avLst/>
        </a:prstGeom>
      </xdr:spPr>
    </xdr:pic>
    <xdr:clientData/>
  </xdr:twoCellAnchor>
  <xdr:twoCellAnchor editAs="oneCell">
    <xdr:from>
      <xdr:col>1</xdr:col>
      <xdr:colOff>12700</xdr:colOff>
      <xdr:row>117</xdr:row>
      <xdr:rowOff>0</xdr:rowOff>
    </xdr:from>
    <xdr:to>
      <xdr:col>5</xdr:col>
      <xdr:colOff>482600</xdr:colOff>
      <xdr:row>176</xdr:row>
      <xdr:rowOff>14380</xdr:rowOff>
    </xdr:to>
    <xdr:pic>
      <xdr:nvPicPr>
        <xdr:cNvPr id="5" name="Picture 4">
          <a:extLst>
            <a:ext uri="{FF2B5EF4-FFF2-40B4-BE49-F238E27FC236}">
              <a16:creationId xmlns:a16="http://schemas.microsoft.com/office/drawing/2014/main" id="{01405481-DDFF-F246-A4A4-FE9E7BC05A90}"/>
            </a:ext>
          </a:extLst>
        </xdr:cNvPr>
        <xdr:cNvPicPr>
          <a:picLocks noChangeAspect="1"/>
        </xdr:cNvPicPr>
      </xdr:nvPicPr>
      <xdr:blipFill>
        <a:blip xmlns:r="http://schemas.openxmlformats.org/officeDocument/2006/relationships" r:embed="rId3"/>
        <a:stretch>
          <a:fillRect/>
        </a:stretch>
      </xdr:blipFill>
      <xdr:spPr>
        <a:xfrm>
          <a:off x="825500" y="22593300"/>
          <a:ext cx="7835900" cy="11253880"/>
        </a:xfrm>
        <a:prstGeom prst="rect">
          <a:avLst/>
        </a:prstGeom>
      </xdr:spPr>
    </xdr:pic>
    <xdr:clientData/>
  </xdr:twoCellAnchor>
  <xdr:twoCellAnchor editAs="oneCell">
    <xdr:from>
      <xdr:col>1</xdr:col>
      <xdr:colOff>25400</xdr:colOff>
      <xdr:row>176</xdr:row>
      <xdr:rowOff>139699</xdr:rowOff>
    </xdr:from>
    <xdr:to>
      <xdr:col>5</xdr:col>
      <xdr:colOff>457200</xdr:colOff>
      <xdr:row>235</xdr:row>
      <xdr:rowOff>114008</xdr:rowOff>
    </xdr:to>
    <xdr:pic>
      <xdr:nvPicPr>
        <xdr:cNvPr id="6" name="Picture 5">
          <a:extLst>
            <a:ext uri="{FF2B5EF4-FFF2-40B4-BE49-F238E27FC236}">
              <a16:creationId xmlns:a16="http://schemas.microsoft.com/office/drawing/2014/main" id="{C508DF30-8943-3548-90DC-CF1DCB25BC5D}"/>
            </a:ext>
          </a:extLst>
        </xdr:cNvPr>
        <xdr:cNvPicPr>
          <a:picLocks noChangeAspect="1"/>
        </xdr:cNvPicPr>
      </xdr:nvPicPr>
      <xdr:blipFill>
        <a:blip xmlns:r="http://schemas.openxmlformats.org/officeDocument/2006/relationships" r:embed="rId4"/>
        <a:stretch>
          <a:fillRect/>
        </a:stretch>
      </xdr:blipFill>
      <xdr:spPr>
        <a:xfrm>
          <a:off x="838200" y="33972499"/>
          <a:ext cx="7797800" cy="11213809"/>
        </a:xfrm>
        <a:prstGeom prst="rect">
          <a:avLst/>
        </a:prstGeom>
      </xdr:spPr>
    </xdr:pic>
    <xdr:clientData/>
  </xdr:twoCellAnchor>
  <xdr:twoCellAnchor editAs="oneCell">
    <xdr:from>
      <xdr:col>1</xdr:col>
      <xdr:colOff>12700</xdr:colOff>
      <xdr:row>235</xdr:row>
      <xdr:rowOff>63500</xdr:rowOff>
    </xdr:from>
    <xdr:to>
      <xdr:col>5</xdr:col>
      <xdr:colOff>431800</xdr:colOff>
      <xdr:row>293</xdr:row>
      <xdr:rowOff>79434</xdr:rowOff>
    </xdr:to>
    <xdr:pic>
      <xdr:nvPicPr>
        <xdr:cNvPr id="7" name="Picture 6">
          <a:extLst>
            <a:ext uri="{FF2B5EF4-FFF2-40B4-BE49-F238E27FC236}">
              <a16:creationId xmlns:a16="http://schemas.microsoft.com/office/drawing/2014/main" id="{3E752677-FE9C-3945-8603-63AFA6EF7C55}"/>
            </a:ext>
          </a:extLst>
        </xdr:cNvPr>
        <xdr:cNvPicPr>
          <a:picLocks noChangeAspect="1"/>
        </xdr:cNvPicPr>
      </xdr:nvPicPr>
      <xdr:blipFill>
        <a:blip xmlns:r="http://schemas.openxmlformats.org/officeDocument/2006/relationships" r:embed="rId5"/>
        <a:stretch>
          <a:fillRect/>
        </a:stretch>
      </xdr:blipFill>
      <xdr:spPr>
        <a:xfrm>
          <a:off x="825500" y="45135800"/>
          <a:ext cx="7785100" cy="11064934"/>
        </a:xfrm>
        <a:prstGeom prst="rect">
          <a:avLst/>
        </a:prstGeom>
      </xdr:spPr>
    </xdr:pic>
    <xdr:clientData/>
  </xdr:twoCellAnchor>
  <xdr:twoCellAnchor editAs="oneCell">
    <xdr:from>
      <xdr:col>1</xdr:col>
      <xdr:colOff>12700</xdr:colOff>
      <xdr:row>293</xdr:row>
      <xdr:rowOff>38099</xdr:rowOff>
    </xdr:from>
    <xdr:to>
      <xdr:col>7</xdr:col>
      <xdr:colOff>1092200</xdr:colOff>
      <xdr:row>337</xdr:row>
      <xdr:rowOff>54898</xdr:rowOff>
    </xdr:to>
    <xdr:pic>
      <xdr:nvPicPr>
        <xdr:cNvPr id="8" name="Picture 7">
          <a:extLst>
            <a:ext uri="{FF2B5EF4-FFF2-40B4-BE49-F238E27FC236}">
              <a16:creationId xmlns:a16="http://schemas.microsoft.com/office/drawing/2014/main" id="{2956B9D2-B189-C244-87B2-F52C8F61660F}"/>
            </a:ext>
          </a:extLst>
        </xdr:cNvPr>
        <xdr:cNvPicPr>
          <a:picLocks noChangeAspect="1"/>
        </xdr:cNvPicPr>
      </xdr:nvPicPr>
      <xdr:blipFill>
        <a:blip xmlns:r="http://schemas.openxmlformats.org/officeDocument/2006/relationships" r:embed="rId6"/>
        <a:stretch>
          <a:fillRect/>
        </a:stretch>
      </xdr:blipFill>
      <xdr:spPr>
        <a:xfrm>
          <a:off x="825500" y="56159399"/>
          <a:ext cx="10947400" cy="8398799"/>
        </a:xfrm>
        <a:prstGeom prst="rect">
          <a:avLst/>
        </a:prstGeom>
      </xdr:spPr>
    </xdr:pic>
    <xdr:clientData/>
  </xdr:twoCellAnchor>
  <xdr:twoCellAnchor editAs="oneCell">
    <xdr:from>
      <xdr:col>1</xdr:col>
      <xdr:colOff>12700</xdr:colOff>
      <xdr:row>337</xdr:row>
      <xdr:rowOff>88899</xdr:rowOff>
    </xdr:from>
    <xdr:to>
      <xdr:col>5</xdr:col>
      <xdr:colOff>447982</xdr:colOff>
      <xdr:row>396</xdr:row>
      <xdr:rowOff>101600</xdr:rowOff>
    </xdr:to>
    <xdr:pic>
      <xdr:nvPicPr>
        <xdr:cNvPr id="9" name="Picture 8">
          <a:extLst>
            <a:ext uri="{FF2B5EF4-FFF2-40B4-BE49-F238E27FC236}">
              <a16:creationId xmlns:a16="http://schemas.microsoft.com/office/drawing/2014/main" id="{92BF29F9-8EBA-004E-BB0C-8E6754AA6BEC}"/>
            </a:ext>
          </a:extLst>
        </xdr:cNvPr>
        <xdr:cNvPicPr>
          <a:picLocks noChangeAspect="1"/>
        </xdr:cNvPicPr>
      </xdr:nvPicPr>
      <xdr:blipFill>
        <a:blip xmlns:r="http://schemas.openxmlformats.org/officeDocument/2006/relationships" r:embed="rId7"/>
        <a:stretch>
          <a:fillRect/>
        </a:stretch>
      </xdr:blipFill>
      <xdr:spPr>
        <a:xfrm>
          <a:off x="825500" y="64592199"/>
          <a:ext cx="7801282" cy="11252201"/>
        </a:xfrm>
        <a:prstGeom prst="rect">
          <a:avLst/>
        </a:prstGeom>
      </xdr:spPr>
    </xdr:pic>
    <xdr:clientData/>
  </xdr:twoCellAnchor>
  <xdr:twoCellAnchor editAs="oneCell">
    <xdr:from>
      <xdr:col>1</xdr:col>
      <xdr:colOff>12700</xdr:colOff>
      <xdr:row>396</xdr:row>
      <xdr:rowOff>152399</xdr:rowOff>
    </xdr:from>
    <xdr:to>
      <xdr:col>7</xdr:col>
      <xdr:colOff>1397000</xdr:colOff>
      <xdr:row>442</xdr:row>
      <xdr:rowOff>51022</xdr:rowOff>
    </xdr:to>
    <xdr:pic>
      <xdr:nvPicPr>
        <xdr:cNvPr id="10" name="Picture 9">
          <a:extLst>
            <a:ext uri="{FF2B5EF4-FFF2-40B4-BE49-F238E27FC236}">
              <a16:creationId xmlns:a16="http://schemas.microsoft.com/office/drawing/2014/main" id="{85490EA7-2106-044B-A145-B140B5CA9CB8}"/>
            </a:ext>
          </a:extLst>
        </xdr:cNvPr>
        <xdr:cNvPicPr>
          <a:picLocks noChangeAspect="1"/>
        </xdr:cNvPicPr>
      </xdr:nvPicPr>
      <xdr:blipFill>
        <a:blip xmlns:r="http://schemas.openxmlformats.org/officeDocument/2006/relationships" r:embed="rId8"/>
        <a:stretch>
          <a:fillRect/>
        </a:stretch>
      </xdr:blipFill>
      <xdr:spPr>
        <a:xfrm>
          <a:off x="825500" y="75895199"/>
          <a:ext cx="11252200" cy="8661623"/>
        </a:xfrm>
        <a:prstGeom prst="rect">
          <a:avLst/>
        </a:prstGeom>
      </xdr:spPr>
    </xdr:pic>
    <xdr:clientData/>
  </xdr:twoCellAnchor>
  <xdr:twoCellAnchor editAs="oneCell">
    <xdr:from>
      <xdr:col>1</xdr:col>
      <xdr:colOff>12700</xdr:colOff>
      <xdr:row>442</xdr:row>
      <xdr:rowOff>38100</xdr:rowOff>
    </xdr:from>
    <xdr:to>
      <xdr:col>5</xdr:col>
      <xdr:colOff>165100</xdr:colOff>
      <xdr:row>501</xdr:row>
      <xdr:rowOff>132030</xdr:rowOff>
    </xdr:to>
    <xdr:pic>
      <xdr:nvPicPr>
        <xdr:cNvPr id="11" name="Picture 10">
          <a:extLst>
            <a:ext uri="{FF2B5EF4-FFF2-40B4-BE49-F238E27FC236}">
              <a16:creationId xmlns:a16="http://schemas.microsoft.com/office/drawing/2014/main" id="{703AFEDA-7F51-D84A-B472-3E5822B91AA2}"/>
            </a:ext>
          </a:extLst>
        </xdr:cNvPr>
        <xdr:cNvPicPr>
          <a:picLocks noChangeAspect="1"/>
        </xdr:cNvPicPr>
      </xdr:nvPicPr>
      <xdr:blipFill>
        <a:blip xmlns:r="http://schemas.openxmlformats.org/officeDocument/2006/relationships" r:embed="rId9"/>
        <a:stretch>
          <a:fillRect/>
        </a:stretch>
      </xdr:blipFill>
      <xdr:spPr>
        <a:xfrm>
          <a:off x="825500" y="84543900"/>
          <a:ext cx="7518400" cy="11333430"/>
        </a:xfrm>
        <a:prstGeom prst="rect">
          <a:avLst/>
        </a:prstGeom>
      </xdr:spPr>
    </xdr:pic>
    <xdr:clientData/>
  </xdr:twoCellAnchor>
  <xdr:twoCellAnchor editAs="oneCell">
    <xdr:from>
      <xdr:col>1</xdr:col>
      <xdr:colOff>12700</xdr:colOff>
      <xdr:row>501</xdr:row>
      <xdr:rowOff>114299</xdr:rowOff>
    </xdr:from>
    <xdr:to>
      <xdr:col>5</xdr:col>
      <xdr:colOff>177800</xdr:colOff>
      <xdr:row>559</xdr:row>
      <xdr:rowOff>163762</xdr:rowOff>
    </xdr:to>
    <xdr:pic>
      <xdr:nvPicPr>
        <xdr:cNvPr id="12" name="Picture 11">
          <a:extLst>
            <a:ext uri="{FF2B5EF4-FFF2-40B4-BE49-F238E27FC236}">
              <a16:creationId xmlns:a16="http://schemas.microsoft.com/office/drawing/2014/main" id="{EE8F1900-0312-1E4D-9AD4-2606725D111F}"/>
            </a:ext>
          </a:extLst>
        </xdr:cNvPr>
        <xdr:cNvPicPr>
          <a:picLocks noChangeAspect="1"/>
        </xdr:cNvPicPr>
      </xdr:nvPicPr>
      <xdr:blipFill>
        <a:blip xmlns:r="http://schemas.openxmlformats.org/officeDocument/2006/relationships" r:embed="rId10"/>
        <a:stretch>
          <a:fillRect/>
        </a:stretch>
      </xdr:blipFill>
      <xdr:spPr>
        <a:xfrm>
          <a:off x="825500" y="95859599"/>
          <a:ext cx="7531100" cy="110984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285750</xdr:colOff>
      <xdr:row>0</xdr:row>
      <xdr:rowOff>0</xdr:rowOff>
    </xdr:from>
    <xdr:to>
      <xdr:col>0</xdr:col>
      <xdr:colOff>1800225</xdr:colOff>
      <xdr:row>0</xdr:row>
      <xdr:rowOff>1519272</xdr:rowOff>
    </xdr:to>
    <xdr:pic>
      <xdr:nvPicPr>
        <xdr:cNvPr id="3" name="Picture 2">
          <a:extLst>
            <a:ext uri="{FF2B5EF4-FFF2-40B4-BE49-F238E27FC236}">
              <a16:creationId xmlns:a16="http://schemas.microsoft.com/office/drawing/2014/main" id="{E9AC67CA-CE65-4E84-91B5-466867487A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0"/>
          <a:ext cx="1514475" cy="1519272"/>
        </a:xfrm>
        <a:prstGeom prst="rect">
          <a:avLst/>
        </a:prstGeom>
      </xdr:spPr>
    </xdr:pic>
    <xdr:clientData/>
  </xdr:twoCellAnchor>
  <xdr:twoCellAnchor editAs="oneCell">
    <xdr:from>
      <xdr:col>1</xdr:col>
      <xdr:colOff>323851</xdr:colOff>
      <xdr:row>0</xdr:row>
      <xdr:rowOff>76201</xdr:rowOff>
    </xdr:from>
    <xdr:to>
      <xdr:col>1</xdr:col>
      <xdr:colOff>1714501</xdr:colOff>
      <xdr:row>0</xdr:row>
      <xdr:rowOff>1466851</xdr:rowOff>
    </xdr:to>
    <xdr:pic>
      <xdr:nvPicPr>
        <xdr:cNvPr id="4" name="Picture 3" descr="https://lh5.googleusercontent.com/B430uS9GqtR2FJchf65cglxsWNRHgGW0cfNEr5PSfWOqWXaGDTD_VDhlcc2_lLCsVje01NN5lObOqCNdRsOffT88IfJb0hfw2UZP_B6CNPtV2m1ZugqTEvp9f5YLp3SSbNXsxVrR">
          <a:extLst>
            <a:ext uri="{FF2B5EF4-FFF2-40B4-BE49-F238E27FC236}">
              <a16:creationId xmlns:a16="http://schemas.microsoft.com/office/drawing/2014/main" id="{A865DB21-69BD-4DFB-A30D-A5A3C5841C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3676" y="76201"/>
          <a:ext cx="1390650"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430893</xdr:colOff>
      <xdr:row>0</xdr:row>
      <xdr:rowOff>72572</xdr:rowOff>
    </xdr:from>
    <xdr:to>
      <xdr:col>0</xdr:col>
      <xdr:colOff>1945368</xdr:colOff>
      <xdr:row>1</xdr:row>
      <xdr:rowOff>31558</xdr:rowOff>
    </xdr:to>
    <xdr:pic>
      <xdr:nvPicPr>
        <xdr:cNvPr id="2" name="Picture 1">
          <a:extLst>
            <a:ext uri="{FF2B5EF4-FFF2-40B4-BE49-F238E27FC236}">
              <a16:creationId xmlns:a16="http://schemas.microsoft.com/office/drawing/2014/main" id="{E19004D3-4C0D-49F1-8DDD-F3A6504056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0893" y="72572"/>
          <a:ext cx="1514475" cy="1519272"/>
        </a:xfrm>
        <a:prstGeom prst="rect">
          <a:avLst/>
        </a:prstGeom>
      </xdr:spPr>
    </xdr:pic>
    <xdr:clientData/>
  </xdr:twoCellAnchor>
  <xdr:twoCellAnchor editAs="oneCell">
    <xdr:from>
      <xdr:col>1</xdr:col>
      <xdr:colOff>323851</xdr:colOff>
      <xdr:row>0</xdr:row>
      <xdr:rowOff>76201</xdr:rowOff>
    </xdr:from>
    <xdr:to>
      <xdr:col>2</xdr:col>
      <xdr:colOff>3</xdr:colOff>
      <xdr:row>0</xdr:row>
      <xdr:rowOff>1466851</xdr:rowOff>
    </xdr:to>
    <xdr:pic>
      <xdr:nvPicPr>
        <xdr:cNvPr id="3" name="Picture 2" descr="https://lh5.googleusercontent.com/B430uS9GqtR2FJchf65cglxsWNRHgGW0cfNEr5PSfWOqWXaGDTD_VDhlcc2_lLCsVje01NN5lObOqCNdRsOffT88IfJb0hfw2UZP_B6CNPtV2m1ZugqTEvp9f5YLp3SSbNXsxVrR">
          <a:extLst>
            <a:ext uri="{FF2B5EF4-FFF2-40B4-BE49-F238E27FC236}">
              <a16:creationId xmlns:a16="http://schemas.microsoft.com/office/drawing/2014/main" id="{ADD0D90F-0458-4886-BD9C-4CB5502E5D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05126" y="76201"/>
          <a:ext cx="1390650"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xdr:colOff>
      <xdr:row>427</xdr:row>
      <xdr:rowOff>0</xdr:rowOff>
    </xdr:from>
    <xdr:to>
      <xdr:col>5</xdr:col>
      <xdr:colOff>25400</xdr:colOff>
      <xdr:row>446</xdr:row>
      <xdr:rowOff>25400</xdr:rowOff>
    </xdr:to>
    <xdr:pic>
      <xdr:nvPicPr>
        <xdr:cNvPr id="5" name="Picture 4">
          <a:extLst>
            <a:ext uri="{FF2B5EF4-FFF2-40B4-BE49-F238E27FC236}">
              <a16:creationId xmlns:a16="http://schemas.microsoft.com/office/drawing/2014/main" id="{6D12ED8E-646E-3F4E-A2E2-FF8E0F3CCF9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8600" y="99339400"/>
          <a:ext cx="7061200" cy="364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2743200</xdr:colOff>
      <xdr:row>457</xdr:row>
      <xdr:rowOff>177800</xdr:rowOff>
    </xdr:from>
    <xdr:to>
      <xdr:col>5</xdr:col>
      <xdr:colOff>571500</xdr:colOff>
      <xdr:row>479</xdr:row>
      <xdr:rowOff>50800</xdr:rowOff>
    </xdr:to>
    <xdr:pic>
      <xdr:nvPicPr>
        <xdr:cNvPr id="6" name="Picture 5">
          <a:extLst>
            <a:ext uri="{FF2B5EF4-FFF2-40B4-BE49-F238E27FC236}">
              <a16:creationId xmlns:a16="http://schemas.microsoft.com/office/drawing/2014/main" id="{666F9E0F-2C3C-B243-BEB0-5EC4F0C436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105232200"/>
          <a:ext cx="7645400" cy="406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430893</xdr:colOff>
      <xdr:row>0</xdr:row>
      <xdr:rowOff>72572</xdr:rowOff>
    </xdr:from>
    <xdr:to>
      <xdr:col>0</xdr:col>
      <xdr:colOff>1945368</xdr:colOff>
      <xdr:row>1</xdr:row>
      <xdr:rowOff>31558</xdr:rowOff>
    </xdr:to>
    <xdr:pic>
      <xdr:nvPicPr>
        <xdr:cNvPr id="2" name="Picture 1">
          <a:extLst>
            <a:ext uri="{FF2B5EF4-FFF2-40B4-BE49-F238E27FC236}">
              <a16:creationId xmlns:a16="http://schemas.microsoft.com/office/drawing/2014/main" id="{10C2D05E-6E51-5D43-950C-0599AF08DB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0893" y="72572"/>
          <a:ext cx="1514475" cy="1521086"/>
        </a:xfrm>
        <a:prstGeom prst="rect">
          <a:avLst/>
        </a:prstGeom>
      </xdr:spPr>
    </xdr:pic>
    <xdr:clientData/>
  </xdr:twoCellAnchor>
  <xdr:twoCellAnchor editAs="oneCell">
    <xdr:from>
      <xdr:col>1</xdr:col>
      <xdr:colOff>323851</xdr:colOff>
      <xdr:row>0</xdr:row>
      <xdr:rowOff>76201</xdr:rowOff>
    </xdr:from>
    <xdr:to>
      <xdr:col>1</xdr:col>
      <xdr:colOff>1725546</xdr:colOff>
      <xdr:row>0</xdr:row>
      <xdr:rowOff>1466851</xdr:rowOff>
    </xdr:to>
    <xdr:pic>
      <xdr:nvPicPr>
        <xdr:cNvPr id="3" name="Picture 2" descr="https://lh5.googleusercontent.com/B430uS9GqtR2FJchf65cglxsWNRHgGW0cfNEr5PSfWOqWXaGDTD_VDhlcc2_lLCsVje01NN5lObOqCNdRsOffT88IfJb0hfw2UZP_B6CNPtV2m1ZugqTEvp9f5YLp3SSbNXsxVrR">
          <a:extLst>
            <a:ext uri="{FF2B5EF4-FFF2-40B4-BE49-F238E27FC236}">
              <a16:creationId xmlns:a16="http://schemas.microsoft.com/office/drawing/2014/main" id="{201A6EEC-31A3-384F-8B81-D2BCCC885F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92451" y="76201"/>
          <a:ext cx="1403352"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103910</xdr:colOff>
      <xdr:row>202</xdr:row>
      <xdr:rowOff>196272</xdr:rowOff>
    </xdr:from>
    <xdr:to>
      <xdr:col>7</xdr:col>
      <xdr:colOff>484909</xdr:colOff>
      <xdr:row>220</xdr:row>
      <xdr:rowOff>184726</xdr:rowOff>
    </xdr:to>
    <xdr:graphicFrame macro="">
      <xdr:nvGraphicFramePr>
        <xdr:cNvPr id="8" name="Chart 7">
          <a:extLst>
            <a:ext uri="{FF2B5EF4-FFF2-40B4-BE49-F238E27FC236}">
              <a16:creationId xmlns:a16="http://schemas.microsoft.com/office/drawing/2014/main" id="{E0EBF5E3-43E2-9E48-BF9F-A6ABB92268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103909</xdr:colOff>
      <xdr:row>266</xdr:row>
      <xdr:rowOff>0</xdr:rowOff>
    </xdr:from>
    <xdr:to>
      <xdr:col>7</xdr:col>
      <xdr:colOff>1523999</xdr:colOff>
      <xdr:row>282</xdr:row>
      <xdr:rowOff>946728</xdr:rowOff>
    </xdr:to>
    <xdr:graphicFrame macro="">
      <xdr:nvGraphicFramePr>
        <xdr:cNvPr id="5" name="Chart 4">
          <a:extLst>
            <a:ext uri="{FF2B5EF4-FFF2-40B4-BE49-F238E27FC236}">
              <a16:creationId xmlns:a16="http://schemas.microsoft.com/office/drawing/2014/main" id="{DCCFA623-5C37-8E42-AC3E-84A81AE25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11546</xdr:colOff>
      <xdr:row>195</xdr:row>
      <xdr:rowOff>11544</xdr:rowOff>
    </xdr:from>
    <xdr:to>
      <xdr:col>10</xdr:col>
      <xdr:colOff>854365</xdr:colOff>
      <xdr:row>237</xdr:row>
      <xdr:rowOff>27413</xdr:rowOff>
    </xdr:to>
    <xdr:pic>
      <xdr:nvPicPr>
        <xdr:cNvPr id="6" name="Picture 5">
          <a:extLst>
            <a:ext uri="{FF2B5EF4-FFF2-40B4-BE49-F238E27FC236}">
              <a16:creationId xmlns:a16="http://schemas.microsoft.com/office/drawing/2014/main" id="{5B26DF89-A51A-9B49-84C8-CB1C93D21897}"/>
            </a:ext>
          </a:extLst>
        </xdr:cNvPr>
        <xdr:cNvPicPr>
          <a:picLocks noChangeAspect="1"/>
        </xdr:cNvPicPr>
      </xdr:nvPicPr>
      <xdr:blipFill>
        <a:blip xmlns:r="http://schemas.openxmlformats.org/officeDocument/2006/relationships" r:embed="rId5"/>
        <a:stretch>
          <a:fillRect/>
        </a:stretch>
      </xdr:blipFill>
      <xdr:spPr>
        <a:xfrm>
          <a:off x="2782455" y="50014908"/>
          <a:ext cx="16694728" cy="8709596"/>
        </a:xfrm>
        <a:prstGeom prst="rect">
          <a:avLst/>
        </a:prstGeom>
      </xdr:spPr>
    </xdr:pic>
    <xdr:clientData/>
  </xdr:twoCellAnchor>
  <xdr:twoCellAnchor editAs="oneCell">
    <xdr:from>
      <xdr:col>0</xdr:col>
      <xdr:colOff>2770907</xdr:colOff>
      <xdr:row>236</xdr:row>
      <xdr:rowOff>173181</xdr:rowOff>
    </xdr:from>
    <xdr:to>
      <xdr:col>2</xdr:col>
      <xdr:colOff>531090</xdr:colOff>
      <xdr:row>259</xdr:row>
      <xdr:rowOff>42336</xdr:rowOff>
    </xdr:to>
    <xdr:pic>
      <xdr:nvPicPr>
        <xdr:cNvPr id="7" name="Picture 6">
          <a:extLst>
            <a:ext uri="{FF2B5EF4-FFF2-40B4-BE49-F238E27FC236}">
              <a16:creationId xmlns:a16="http://schemas.microsoft.com/office/drawing/2014/main" id="{75EF7A0F-3459-F846-B79F-66C7247F958A}"/>
            </a:ext>
          </a:extLst>
        </xdr:cNvPr>
        <xdr:cNvPicPr>
          <a:picLocks noChangeAspect="1"/>
        </xdr:cNvPicPr>
      </xdr:nvPicPr>
      <xdr:blipFill>
        <a:blip xmlns:r="http://schemas.openxmlformats.org/officeDocument/2006/relationships" r:embed="rId6"/>
        <a:stretch>
          <a:fillRect/>
        </a:stretch>
      </xdr:blipFill>
      <xdr:spPr>
        <a:xfrm>
          <a:off x="2770907" y="60232636"/>
          <a:ext cx="2424547" cy="4418064"/>
        </a:xfrm>
        <a:prstGeom prst="rect">
          <a:avLst/>
        </a:prstGeom>
      </xdr:spPr>
    </xdr:pic>
    <xdr:clientData/>
  </xdr:twoCellAnchor>
  <xdr:twoCellAnchor editAs="oneCell">
    <xdr:from>
      <xdr:col>2</xdr:col>
      <xdr:colOff>519544</xdr:colOff>
      <xdr:row>236</xdr:row>
      <xdr:rowOff>184727</xdr:rowOff>
    </xdr:from>
    <xdr:to>
      <xdr:col>6</xdr:col>
      <xdr:colOff>508000</xdr:colOff>
      <xdr:row>259</xdr:row>
      <xdr:rowOff>44677</xdr:rowOff>
    </xdr:to>
    <xdr:pic>
      <xdr:nvPicPr>
        <xdr:cNvPr id="9" name="Picture 8">
          <a:extLst>
            <a:ext uri="{FF2B5EF4-FFF2-40B4-BE49-F238E27FC236}">
              <a16:creationId xmlns:a16="http://schemas.microsoft.com/office/drawing/2014/main" id="{390C50D7-EBD3-6D49-8AE2-D7DFFF514C06}"/>
            </a:ext>
          </a:extLst>
        </xdr:cNvPr>
        <xdr:cNvPicPr>
          <a:picLocks noChangeAspect="1"/>
        </xdr:cNvPicPr>
      </xdr:nvPicPr>
      <xdr:blipFill>
        <a:blip xmlns:r="http://schemas.openxmlformats.org/officeDocument/2006/relationships" r:embed="rId7"/>
        <a:stretch>
          <a:fillRect/>
        </a:stretch>
      </xdr:blipFill>
      <xdr:spPr>
        <a:xfrm>
          <a:off x="5183908" y="60244182"/>
          <a:ext cx="7008092" cy="4408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780222</xdr:colOff>
      <xdr:row>25</xdr:row>
      <xdr:rowOff>138044</xdr:rowOff>
    </xdr:from>
    <xdr:to>
      <xdr:col>16</xdr:col>
      <xdr:colOff>533400</xdr:colOff>
      <xdr:row>42</xdr:row>
      <xdr:rowOff>114300</xdr:rowOff>
    </xdr:to>
    <xdr:graphicFrame macro="">
      <xdr:nvGraphicFramePr>
        <xdr:cNvPr id="3" name="Chart 2">
          <a:extLst>
            <a:ext uri="{FF2B5EF4-FFF2-40B4-BE49-F238E27FC236}">
              <a16:creationId xmlns:a16="http://schemas.microsoft.com/office/drawing/2014/main" id="{12550613-4061-0543-8E4A-D0564B9C70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88900</xdr:colOff>
      <xdr:row>107</xdr:row>
      <xdr:rowOff>76200</xdr:rowOff>
    </xdr:from>
    <xdr:to>
      <xdr:col>8</xdr:col>
      <xdr:colOff>406400</xdr:colOff>
      <xdr:row>132</xdr:row>
      <xdr:rowOff>101600</xdr:rowOff>
    </xdr:to>
    <xdr:graphicFrame macro="">
      <xdr:nvGraphicFramePr>
        <xdr:cNvPr id="2" name="Chart 1">
          <a:extLst>
            <a:ext uri="{FF2B5EF4-FFF2-40B4-BE49-F238E27FC236}">
              <a16:creationId xmlns:a16="http://schemas.microsoft.com/office/drawing/2014/main" id="{DBDD18AF-DA27-9041-8691-EAD357BA5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615950</xdr:colOff>
      <xdr:row>11</xdr:row>
      <xdr:rowOff>139700</xdr:rowOff>
    </xdr:from>
    <xdr:to>
      <xdr:col>23</xdr:col>
      <xdr:colOff>234950</xdr:colOff>
      <xdr:row>26</xdr:row>
      <xdr:rowOff>25400</xdr:rowOff>
    </xdr:to>
    <xdr:graphicFrame macro="">
      <xdr:nvGraphicFramePr>
        <xdr:cNvPr id="5" name="Chart 4">
          <a:extLst>
            <a:ext uri="{FF2B5EF4-FFF2-40B4-BE49-F238E27FC236}">
              <a16:creationId xmlns:a16="http://schemas.microsoft.com/office/drawing/2014/main" id="{EC4B9830-7374-2E4C-B983-0490C8644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590550</xdr:colOff>
      <xdr:row>27</xdr:row>
      <xdr:rowOff>63500</xdr:rowOff>
    </xdr:from>
    <xdr:to>
      <xdr:col>23</xdr:col>
      <xdr:colOff>209550</xdr:colOff>
      <xdr:row>41</xdr:row>
      <xdr:rowOff>139700</xdr:rowOff>
    </xdr:to>
    <xdr:graphicFrame macro="">
      <xdr:nvGraphicFramePr>
        <xdr:cNvPr id="7" name="Chart 6">
          <a:extLst>
            <a:ext uri="{FF2B5EF4-FFF2-40B4-BE49-F238E27FC236}">
              <a16:creationId xmlns:a16="http://schemas.microsoft.com/office/drawing/2014/main" id="{F308649A-4B11-9B43-A982-68FAD78E2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101600</xdr:colOff>
      <xdr:row>248</xdr:row>
      <xdr:rowOff>88900</xdr:rowOff>
    </xdr:from>
    <xdr:to>
      <xdr:col>12</xdr:col>
      <xdr:colOff>279400</xdr:colOff>
      <xdr:row>279</xdr:row>
      <xdr:rowOff>0</xdr:rowOff>
    </xdr:to>
    <xdr:graphicFrame macro="">
      <xdr:nvGraphicFramePr>
        <xdr:cNvPr id="8" name="Chart 7">
          <a:extLst>
            <a:ext uri="{FF2B5EF4-FFF2-40B4-BE49-F238E27FC236}">
              <a16:creationId xmlns:a16="http://schemas.microsoft.com/office/drawing/2014/main" id="{41257E40-27E3-7B40-B2B3-BBE239853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615950</xdr:colOff>
      <xdr:row>144</xdr:row>
      <xdr:rowOff>38100</xdr:rowOff>
    </xdr:from>
    <xdr:to>
      <xdr:col>27</xdr:col>
      <xdr:colOff>342900</xdr:colOff>
      <xdr:row>168</xdr:row>
      <xdr:rowOff>152400</xdr:rowOff>
    </xdr:to>
    <xdr:graphicFrame macro="">
      <xdr:nvGraphicFramePr>
        <xdr:cNvPr id="9" name="Chart 8">
          <a:extLst>
            <a:ext uri="{FF2B5EF4-FFF2-40B4-BE49-F238E27FC236}">
              <a16:creationId xmlns:a16="http://schemas.microsoft.com/office/drawing/2014/main" id="{D76D19FC-C6D7-3140-BD8D-4919807AF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590550</xdr:colOff>
      <xdr:row>169</xdr:row>
      <xdr:rowOff>63500</xdr:rowOff>
    </xdr:from>
    <xdr:to>
      <xdr:col>27</xdr:col>
      <xdr:colOff>431800</xdr:colOff>
      <xdr:row>193</xdr:row>
      <xdr:rowOff>12700</xdr:rowOff>
    </xdr:to>
    <xdr:graphicFrame macro="">
      <xdr:nvGraphicFramePr>
        <xdr:cNvPr id="10" name="Chart 9">
          <a:extLst>
            <a:ext uri="{FF2B5EF4-FFF2-40B4-BE49-F238E27FC236}">
              <a16:creationId xmlns:a16="http://schemas.microsoft.com/office/drawing/2014/main" id="{2374509C-BDEA-1D4A-91A5-69E3FAF7F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204266</xdr:colOff>
      <xdr:row>20</xdr:row>
      <xdr:rowOff>142098</xdr:rowOff>
    </xdr:from>
    <xdr:to>
      <xdr:col>21</xdr:col>
      <xdr:colOff>49379</xdr:colOff>
      <xdr:row>48</xdr:row>
      <xdr:rowOff>74194</xdr:rowOff>
    </xdr:to>
    <xdr:pic>
      <xdr:nvPicPr>
        <xdr:cNvPr id="2" name="Picture 1">
          <a:extLst>
            <a:ext uri="{FF2B5EF4-FFF2-40B4-BE49-F238E27FC236}">
              <a16:creationId xmlns:a16="http://schemas.microsoft.com/office/drawing/2014/main" id="{99E6D825-7313-0F4B-9159-459A1BE330C9}"/>
            </a:ext>
          </a:extLst>
        </xdr:cNvPr>
        <xdr:cNvPicPr>
          <a:picLocks noChangeAspect="1"/>
        </xdr:cNvPicPr>
      </xdr:nvPicPr>
      <xdr:blipFill>
        <a:blip xmlns:r="http://schemas.openxmlformats.org/officeDocument/2006/relationships" r:embed="rId1"/>
        <a:stretch>
          <a:fillRect/>
        </a:stretch>
      </xdr:blipFill>
      <xdr:spPr>
        <a:xfrm>
          <a:off x="8206154" y="3872168"/>
          <a:ext cx="10058400" cy="5154194"/>
        </a:xfrm>
        <a:prstGeom prst="rect">
          <a:avLst/>
        </a:prstGeom>
      </xdr:spPr>
    </xdr:pic>
    <xdr:clientData/>
  </xdr:twoCellAnchor>
  <xdr:twoCellAnchor editAs="oneCell">
    <xdr:from>
      <xdr:col>9</xdr:col>
      <xdr:colOff>213147</xdr:colOff>
      <xdr:row>48</xdr:row>
      <xdr:rowOff>53285</xdr:rowOff>
    </xdr:from>
    <xdr:to>
      <xdr:col>21</xdr:col>
      <xdr:colOff>58260</xdr:colOff>
      <xdr:row>68</xdr:row>
      <xdr:rowOff>143047</xdr:rowOff>
    </xdr:to>
    <xdr:pic>
      <xdr:nvPicPr>
        <xdr:cNvPr id="3" name="Picture 2">
          <a:extLst>
            <a:ext uri="{FF2B5EF4-FFF2-40B4-BE49-F238E27FC236}">
              <a16:creationId xmlns:a16="http://schemas.microsoft.com/office/drawing/2014/main" id="{D3212A86-50BE-894C-A5EE-D23356011AB6}"/>
            </a:ext>
          </a:extLst>
        </xdr:cNvPr>
        <xdr:cNvPicPr>
          <a:picLocks noChangeAspect="1"/>
        </xdr:cNvPicPr>
      </xdr:nvPicPr>
      <xdr:blipFill>
        <a:blip xmlns:r="http://schemas.openxmlformats.org/officeDocument/2006/relationships" r:embed="rId2"/>
        <a:stretch>
          <a:fillRect/>
        </a:stretch>
      </xdr:blipFill>
      <xdr:spPr>
        <a:xfrm>
          <a:off x="8215035" y="9005453"/>
          <a:ext cx="10058400" cy="3819832"/>
        </a:xfrm>
        <a:prstGeom prst="rect">
          <a:avLst/>
        </a:prstGeom>
      </xdr:spPr>
    </xdr:pic>
    <xdr:clientData/>
  </xdr:twoCellAnchor>
  <xdr:twoCellAnchor editAs="oneCell">
    <xdr:from>
      <xdr:col>1</xdr:col>
      <xdr:colOff>8881</xdr:colOff>
      <xdr:row>15</xdr:row>
      <xdr:rowOff>186503</xdr:rowOff>
    </xdr:from>
    <xdr:to>
      <xdr:col>8</xdr:col>
      <xdr:colOff>743421</xdr:colOff>
      <xdr:row>71</xdr:row>
      <xdr:rowOff>128544</xdr:rowOff>
    </xdr:to>
    <xdr:pic>
      <xdr:nvPicPr>
        <xdr:cNvPr id="5" name="Picture 4">
          <a:extLst>
            <a:ext uri="{FF2B5EF4-FFF2-40B4-BE49-F238E27FC236}">
              <a16:creationId xmlns:a16="http://schemas.microsoft.com/office/drawing/2014/main" id="{74F0A1CD-0B4B-604A-9E23-B7666314027A}"/>
            </a:ext>
          </a:extLst>
        </xdr:cNvPr>
        <xdr:cNvPicPr>
          <a:picLocks noChangeAspect="1"/>
        </xdr:cNvPicPr>
      </xdr:nvPicPr>
      <xdr:blipFill>
        <a:blip xmlns:r="http://schemas.openxmlformats.org/officeDocument/2006/relationships" r:embed="rId3"/>
        <a:stretch>
          <a:fillRect/>
        </a:stretch>
      </xdr:blipFill>
      <xdr:spPr>
        <a:xfrm>
          <a:off x="683846" y="2984055"/>
          <a:ext cx="7315449" cy="103862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127000</xdr:colOff>
      <xdr:row>25</xdr:row>
      <xdr:rowOff>0</xdr:rowOff>
    </xdr:from>
    <xdr:to>
      <xdr:col>15</xdr:col>
      <xdr:colOff>4356100</xdr:colOff>
      <xdr:row>52</xdr:row>
      <xdr:rowOff>3514</xdr:rowOff>
    </xdr:to>
    <xdr:pic>
      <xdr:nvPicPr>
        <xdr:cNvPr id="3" name="Picture 2">
          <a:extLst>
            <a:ext uri="{FF2B5EF4-FFF2-40B4-BE49-F238E27FC236}">
              <a16:creationId xmlns:a16="http://schemas.microsoft.com/office/drawing/2014/main" id="{3D52A293-A501-A64C-8311-4E967FA89F67}"/>
            </a:ext>
          </a:extLst>
        </xdr:cNvPr>
        <xdr:cNvPicPr>
          <a:picLocks noChangeAspect="1"/>
        </xdr:cNvPicPr>
      </xdr:nvPicPr>
      <xdr:blipFill>
        <a:blip xmlns:r="http://schemas.openxmlformats.org/officeDocument/2006/relationships" r:embed="rId1"/>
        <a:stretch>
          <a:fillRect/>
        </a:stretch>
      </xdr:blipFill>
      <xdr:spPr>
        <a:xfrm>
          <a:off x="7797800" y="4762500"/>
          <a:ext cx="10058400" cy="5147014"/>
        </a:xfrm>
        <a:prstGeom prst="rect">
          <a:avLst/>
        </a:prstGeom>
      </xdr:spPr>
    </xdr:pic>
    <xdr:clientData/>
  </xdr:twoCellAnchor>
  <xdr:twoCellAnchor editAs="oneCell">
    <xdr:from>
      <xdr:col>8</xdr:col>
      <xdr:colOff>127000</xdr:colOff>
      <xdr:row>52</xdr:row>
      <xdr:rowOff>12700</xdr:rowOff>
    </xdr:from>
    <xdr:to>
      <xdr:col>15</xdr:col>
      <xdr:colOff>4356100</xdr:colOff>
      <xdr:row>71</xdr:row>
      <xdr:rowOff>187157</xdr:rowOff>
    </xdr:to>
    <xdr:pic>
      <xdr:nvPicPr>
        <xdr:cNvPr id="4" name="Picture 3">
          <a:extLst>
            <a:ext uri="{FF2B5EF4-FFF2-40B4-BE49-F238E27FC236}">
              <a16:creationId xmlns:a16="http://schemas.microsoft.com/office/drawing/2014/main" id="{8AEE5192-7D5C-984E-8302-C525EA30ECDE}"/>
            </a:ext>
          </a:extLst>
        </xdr:cNvPr>
        <xdr:cNvPicPr>
          <a:picLocks noChangeAspect="1"/>
        </xdr:cNvPicPr>
      </xdr:nvPicPr>
      <xdr:blipFill>
        <a:blip xmlns:r="http://schemas.openxmlformats.org/officeDocument/2006/relationships" r:embed="rId2"/>
        <a:stretch>
          <a:fillRect/>
        </a:stretch>
      </xdr:blipFill>
      <xdr:spPr>
        <a:xfrm>
          <a:off x="7797800" y="9918700"/>
          <a:ext cx="10058400" cy="3793957"/>
        </a:xfrm>
        <a:prstGeom prst="rect">
          <a:avLst/>
        </a:prstGeom>
      </xdr:spPr>
    </xdr:pic>
    <xdr:clientData/>
  </xdr:twoCellAnchor>
  <xdr:twoCellAnchor editAs="oneCell">
    <xdr:from>
      <xdr:col>0</xdr:col>
      <xdr:colOff>508000</xdr:colOff>
      <xdr:row>24</xdr:row>
      <xdr:rowOff>0</xdr:rowOff>
    </xdr:from>
    <xdr:to>
      <xdr:col>8</xdr:col>
      <xdr:colOff>119264</xdr:colOff>
      <xdr:row>76</xdr:row>
      <xdr:rowOff>152400</xdr:rowOff>
    </xdr:to>
    <xdr:pic>
      <xdr:nvPicPr>
        <xdr:cNvPr id="5" name="Picture 4">
          <a:extLst>
            <a:ext uri="{FF2B5EF4-FFF2-40B4-BE49-F238E27FC236}">
              <a16:creationId xmlns:a16="http://schemas.microsoft.com/office/drawing/2014/main" id="{E774FEC6-2A0E-E549-A0C4-66CF5FEF12CC}"/>
            </a:ext>
          </a:extLst>
        </xdr:cNvPr>
        <xdr:cNvPicPr>
          <a:picLocks noChangeAspect="1"/>
        </xdr:cNvPicPr>
      </xdr:nvPicPr>
      <xdr:blipFill>
        <a:blip xmlns:r="http://schemas.openxmlformats.org/officeDocument/2006/relationships" r:embed="rId3"/>
        <a:stretch>
          <a:fillRect/>
        </a:stretch>
      </xdr:blipFill>
      <xdr:spPr>
        <a:xfrm>
          <a:off x="508000" y="4572000"/>
          <a:ext cx="7282064" cy="10058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447183</xdr:colOff>
      <xdr:row>26</xdr:row>
      <xdr:rowOff>17887</xdr:rowOff>
    </xdr:from>
    <xdr:to>
      <xdr:col>16</xdr:col>
      <xdr:colOff>2545724</xdr:colOff>
      <xdr:row>52</xdr:row>
      <xdr:rowOff>45529</xdr:rowOff>
    </xdr:to>
    <xdr:pic>
      <xdr:nvPicPr>
        <xdr:cNvPr id="3" name="Picture 2">
          <a:extLst>
            <a:ext uri="{FF2B5EF4-FFF2-40B4-BE49-F238E27FC236}">
              <a16:creationId xmlns:a16="http://schemas.microsoft.com/office/drawing/2014/main" id="{87B5C56F-7E9F-EF44-9452-243EC7E96B38}"/>
            </a:ext>
          </a:extLst>
        </xdr:cNvPr>
        <xdr:cNvPicPr>
          <a:picLocks noChangeAspect="1"/>
        </xdr:cNvPicPr>
      </xdr:nvPicPr>
      <xdr:blipFill>
        <a:blip xmlns:r="http://schemas.openxmlformats.org/officeDocument/2006/relationships" r:embed="rId1"/>
        <a:stretch>
          <a:fillRect/>
        </a:stretch>
      </xdr:blipFill>
      <xdr:spPr>
        <a:xfrm>
          <a:off x="7745211" y="5133662"/>
          <a:ext cx="10058400" cy="5143416"/>
        </a:xfrm>
        <a:prstGeom prst="rect">
          <a:avLst/>
        </a:prstGeom>
      </xdr:spPr>
    </xdr:pic>
    <xdr:clientData/>
  </xdr:twoCellAnchor>
  <xdr:twoCellAnchor editAs="oneCell">
    <xdr:from>
      <xdr:col>8</xdr:col>
      <xdr:colOff>482958</xdr:colOff>
      <xdr:row>52</xdr:row>
      <xdr:rowOff>53663</xdr:rowOff>
    </xdr:from>
    <xdr:to>
      <xdr:col>16</xdr:col>
      <xdr:colOff>2581499</xdr:colOff>
      <xdr:row>71</xdr:row>
      <xdr:rowOff>137846</xdr:rowOff>
    </xdr:to>
    <xdr:pic>
      <xdr:nvPicPr>
        <xdr:cNvPr id="4" name="Picture 3">
          <a:extLst>
            <a:ext uri="{FF2B5EF4-FFF2-40B4-BE49-F238E27FC236}">
              <a16:creationId xmlns:a16="http://schemas.microsoft.com/office/drawing/2014/main" id="{46AB889F-E6E9-6949-A11D-BC1E98A28541}"/>
            </a:ext>
          </a:extLst>
        </xdr:cNvPr>
        <xdr:cNvPicPr>
          <a:picLocks noChangeAspect="1"/>
        </xdr:cNvPicPr>
      </xdr:nvPicPr>
      <xdr:blipFill>
        <a:blip xmlns:r="http://schemas.openxmlformats.org/officeDocument/2006/relationships" r:embed="rId2"/>
        <a:stretch>
          <a:fillRect/>
        </a:stretch>
      </xdr:blipFill>
      <xdr:spPr>
        <a:xfrm>
          <a:off x="7780986" y="10285212"/>
          <a:ext cx="10058400" cy="3822634"/>
        </a:xfrm>
        <a:prstGeom prst="rect">
          <a:avLst/>
        </a:prstGeom>
      </xdr:spPr>
    </xdr:pic>
    <xdr:clientData/>
  </xdr:twoCellAnchor>
  <xdr:twoCellAnchor editAs="oneCell">
    <xdr:from>
      <xdr:col>1</xdr:col>
      <xdr:colOff>0</xdr:colOff>
      <xdr:row>21</xdr:row>
      <xdr:rowOff>17887</xdr:rowOff>
    </xdr:from>
    <xdr:to>
      <xdr:col>8</xdr:col>
      <xdr:colOff>385316</xdr:colOff>
      <xdr:row>72</xdr:row>
      <xdr:rowOff>41498</xdr:rowOff>
    </xdr:to>
    <xdr:pic>
      <xdr:nvPicPr>
        <xdr:cNvPr id="5" name="Picture 4">
          <a:extLst>
            <a:ext uri="{FF2B5EF4-FFF2-40B4-BE49-F238E27FC236}">
              <a16:creationId xmlns:a16="http://schemas.microsoft.com/office/drawing/2014/main" id="{B9A8795A-33EF-8449-8934-77F4E68CA834}"/>
            </a:ext>
          </a:extLst>
        </xdr:cNvPr>
        <xdr:cNvPicPr>
          <a:picLocks noChangeAspect="1"/>
        </xdr:cNvPicPr>
      </xdr:nvPicPr>
      <xdr:blipFill>
        <a:blip xmlns:r="http://schemas.openxmlformats.org/officeDocument/2006/relationships" r:embed="rId3"/>
        <a:stretch>
          <a:fillRect/>
        </a:stretch>
      </xdr:blipFill>
      <xdr:spPr>
        <a:xfrm>
          <a:off x="679718" y="4149859"/>
          <a:ext cx="7003626" cy="10058400"/>
        </a:xfrm>
        <a:prstGeom prst="rect">
          <a:avLst/>
        </a:prstGeom>
      </xdr:spPr>
    </xdr:pic>
    <xdr:clientData/>
  </xdr:twoCellAnchor>
  <xdr:twoCellAnchor editAs="oneCell">
    <xdr:from>
      <xdr:col>0</xdr:col>
      <xdr:colOff>661830</xdr:colOff>
      <xdr:row>72</xdr:row>
      <xdr:rowOff>178873</xdr:rowOff>
    </xdr:from>
    <xdr:to>
      <xdr:col>8</xdr:col>
      <xdr:colOff>469838</xdr:colOff>
      <xdr:row>101</xdr:row>
      <xdr:rowOff>53662</xdr:rowOff>
    </xdr:to>
    <xdr:pic>
      <xdr:nvPicPr>
        <xdr:cNvPr id="6" name="Picture 5">
          <a:extLst>
            <a:ext uri="{FF2B5EF4-FFF2-40B4-BE49-F238E27FC236}">
              <a16:creationId xmlns:a16="http://schemas.microsoft.com/office/drawing/2014/main" id="{3BABC409-8C3E-B842-9CEA-E41FEE91CD61}"/>
            </a:ext>
          </a:extLst>
        </xdr:cNvPr>
        <xdr:cNvPicPr>
          <a:picLocks noChangeAspect="1"/>
        </xdr:cNvPicPr>
      </xdr:nvPicPr>
      <xdr:blipFill>
        <a:blip xmlns:r="http://schemas.openxmlformats.org/officeDocument/2006/relationships" r:embed="rId4"/>
        <a:stretch>
          <a:fillRect/>
        </a:stretch>
      </xdr:blipFill>
      <xdr:spPr>
        <a:xfrm>
          <a:off x="661830" y="14345634"/>
          <a:ext cx="7106036" cy="5580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139700</xdr:colOff>
      <xdr:row>21</xdr:row>
      <xdr:rowOff>0</xdr:rowOff>
    </xdr:from>
    <xdr:to>
      <xdr:col>17</xdr:col>
      <xdr:colOff>469900</xdr:colOff>
      <xdr:row>48</xdr:row>
      <xdr:rowOff>18630</xdr:rowOff>
    </xdr:to>
    <xdr:pic>
      <xdr:nvPicPr>
        <xdr:cNvPr id="3" name="Picture 2">
          <a:extLst>
            <a:ext uri="{FF2B5EF4-FFF2-40B4-BE49-F238E27FC236}">
              <a16:creationId xmlns:a16="http://schemas.microsoft.com/office/drawing/2014/main" id="{26BC3126-1CB8-AD4C-A4DB-C915262D7028}"/>
            </a:ext>
          </a:extLst>
        </xdr:cNvPr>
        <xdr:cNvPicPr>
          <a:picLocks noChangeAspect="1"/>
        </xdr:cNvPicPr>
      </xdr:nvPicPr>
      <xdr:blipFill>
        <a:blip xmlns:r="http://schemas.openxmlformats.org/officeDocument/2006/relationships" r:embed="rId1"/>
        <a:stretch>
          <a:fillRect/>
        </a:stretch>
      </xdr:blipFill>
      <xdr:spPr>
        <a:xfrm>
          <a:off x="7772400" y="4000500"/>
          <a:ext cx="10058400" cy="5162130"/>
        </a:xfrm>
        <a:prstGeom prst="rect">
          <a:avLst/>
        </a:prstGeom>
      </xdr:spPr>
    </xdr:pic>
    <xdr:clientData/>
  </xdr:twoCellAnchor>
  <xdr:twoCellAnchor editAs="oneCell">
    <xdr:from>
      <xdr:col>8</xdr:col>
      <xdr:colOff>152400</xdr:colOff>
      <xdr:row>48</xdr:row>
      <xdr:rowOff>12700</xdr:rowOff>
    </xdr:from>
    <xdr:to>
      <xdr:col>17</xdr:col>
      <xdr:colOff>482600</xdr:colOff>
      <xdr:row>67</xdr:row>
      <xdr:rowOff>168787</xdr:rowOff>
    </xdr:to>
    <xdr:pic>
      <xdr:nvPicPr>
        <xdr:cNvPr id="4" name="Picture 3">
          <a:extLst>
            <a:ext uri="{FF2B5EF4-FFF2-40B4-BE49-F238E27FC236}">
              <a16:creationId xmlns:a16="http://schemas.microsoft.com/office/drawing/2014/main" id="{8DAA42E0-3CA6-C749-86EE-FD71A9F9D1DA}"/>
            </a:ext>
          </a:extLst>
        </xdr:cNvPr>
        <xdr:cNvPicPr>
          <a:picLocks noChangeAspect="1"/>
        </xdr:cNvPicPr>
      </xdr:nvPicPr>
      <xdr:blipFill>
        <a:blip xmlns:r="http://schemas.openxmlformats.org/officeDocument/2006/relationships" r:embed="rId2"/>
        <a:stretch>
          <a:fillRect/>
        </a:stretch>
      </xdr:blipFill>
      <xdr:spPr>
        <a:xfrm>
          <a:off x="7785100" y="9156700"/>
          <a:ext cx="10058400" cy="3775587"/>
        </a:xfrm>
        <a:prstGeom prst="rect">
          <a:avLst/>
        </a:prstGeom>
      </xdr:spPr>
    </xdr:pic>
    <xdr:clientData/>
  </xdr:twoCellAnchor>
  <xdr:twoCellAnchor editAs="oneCell">
    <xdr:from>
      <xdr:col>0</xdr:col>
      <xdr:colOff>241300</xdr:colOff>
      <xdr:row>19</xdr:row>
      <xdr:rowOff>76200</xdr:rowOff>
    </xdr:from>
    <xdr:to>
      <xdr:col>8</xdr:col>
      <xdr:colOff>140368</xdr:colOff>
      <xdr:row>72</xdr:row>
      <xdr:rowOff>38100</xdr:rowOff>
    </xdr:to>
    <xdr:pic>
      <xdr:nvPicPr>
        <xdr:cNvPr id="5" name="Picture 4">
          <a:extLst>
            <a:ext uri="{FF2B5EF4-FFF2-40B4-BE49-F238E27FC236}">
              <a16:creationId xmlns:a16="http://schemas.microsoft.com/office/drawing/2014/main" id="{80426A70-77E5-664F-ACF3-C78B348A71CB}"/>
            </a:ext>
          </a:extLst>
        </xdr:cNvPr>
        <xdr:cNvPicPr>
          <a:picLocks noChangeAspect="1"/>
        </xdr:cNvPicPr>
      </xdr:nvPicPr>
      <xdr:blipFill>
        <a:blip xmlns:r="http://schemas.openxmlformats.org/officeDocument/2006/relationships" r:embed="rId3"/>
        <a:stretch>
          <a:fillRect/>
        </a:stretch>
      </xdr:blipFill>
      <xdr:spPr>
        <a:xfrm>
          <a:off x="241300" y="3695700"/>
          <a:ext cx="7531768" cy="10058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88900</xdr:colOff>
      <xdr:row>19</xdr:row>
      <xdr:rowOff>25400</xdr:rowOff>
    </xdr:from>
    <xdr:to>
      <xdr:col>21</xdr:col>
      <xdr:colOff>190500</xdr:colOff>
      <xdr:row>46</xdr:row>
      <xdr:rowOff>14642</xdr:rowOff>
    </xdr:to>
    <xdr:pic>
      <xdr:nvPicPr>
        <xdr:cNvPr id="3" name="Picture 2">
          <a:extLst>
            <a:ext uri="{FF2B5EF4-FFF2-40B4-BE49-F238E27FC236}">
              <a16:creationId xmlns:a16="http://schemas.microsoft.com/office/drawing/2014/main" id="{A7B8BD64-A9FC-BB4E-8BB9-6E2D95D894EB}"/>
            </a:ext>
          </a:extLst>
        </xdr:cNvPr>
        <xdr:cNvPicPr>
          <a:picLocks noChangeAspect="1"/>
        </xdr:cNvPicPr>
      </xdr:nvPicPr>
      <xdr:blipFill>
        <a:blip xmlns:r="http://schemas.openxmlformats.org/officeDocument/2006/relationships" r:embed="rId1"/>
        <a:stretch>
          <a:fillRect/>
        </a:stretch>
      </xdr:blipFill>
      <xdr:spPr>
        <a:xfrm>
          <a:off x="9220200" y="3644900"/>
          <a:ext cx="10058400" cy="5132742"/>
        </a:xfrm>
        <a:prstGeom prst="rect">
          <a:avLst/>
        </a:prstGeom>
      </xdr:spPr>
    </xdr:pic>
    <xdr:clientData/>
  </xdr:twoCellAnchor>
  <xdr:twoCellAnchor editAs="oneCell">
    <xdr:from>
      <xdr:col>10</xdr:col>
      <xdr:colOff>38100</xdr:colOff>
      <xdr:row>45</xdr:row>
      <xdr:rowOff>101600</xdr:rowOff>
    </xdr:from>
    <xdr:to>
      <xdr:col>21</xdr:col>
      <xdr:colOff>204168</xdr:colOff>
      <xdr:row>65</xdr:row>
      <xdr:rowOff>101600</xdr:rowOff>
    </xdr:to>
    <xdr:pic>
      <xdr:nvPicPr>
        <xdr:cNvPr id="4" name="Picture 3">
          <a:extLst>
            <a:ext uri="{FF2B5EF4-FFF2-40B4-BE49-F238E27FC236}">
              <a16:creationId xmlns:a16="http://schemas.microsoft.com/office/drawing/2014/main" id="{044CA01F-BACC-454C-B526-DD3DE2108CF4}"/>
            </a:ext>
          </a:extLst>
        </xdr:cNvPr>
        <xdr:cNvPicPr>
          <a:picLocks noChangeAspect="1"/>
        </xdr:cNvPicPr>
      </xdr:nvPicPr>
      <xdr:blipFill>
        <a:blip xmlns:r="http://schemas.openxmlformats.org/officeDocument/2006/relationships" r:embed="rId2"/>
        <a:stretch>
          <a:fillRect/>
        </a:stretch>
      </xdr:blipFill>
      <xdr:spPr>
        <a:xfrm>
          <a:off x="9169400" y="8674100"/>
          <a:ext cx="10122868" cy="3810000"/>
        </a:xfrm>
        <a:prstGeom prst="rect">
          <a:avLst/>
        </a:prstGeom>
      </xdr:spPr>
    </xdr:pic>
    <xdr:clientData/>
  </xdr:twoCellAnchor>
  <xdr:twoCellAnchor editAs="oneCell">
    <xdr:from>
      <xdr:col>0</xdr:col>
      <xdr:colOff>1358900</xdr:colOff>
      <xdr:row>18</xdr:row>
      <xdr:rowOff>12700</xdr:rowOff>
    </xdr:from>
    <xdr:to>
      <xdr:col>10</xdr:col>
      <xdr:colOff>0</xdr:colOff>
      <xdr:row>70</xdr:row>
      <xdr:rowOff>131610</xdr:rowOff>
    </xdr:to>
    <xdr:pic>
      <xdr:nvPicPr>
        <xdr:cNvPr id="5" name="Picture 4">
          <a:extLst>
            <a:ext uri="{FF2B5EF4-FFF2-40B4-BE49-F238E27FC236}">
              <a16:creationId xmlns:a16="http://schemas.microsoft.com/office/drawing/2014/main" id="{A6656504-BDF2-DA46-A790-69375CBB6901}"/>
            </a:ext>
          </a:extLst>
        </xdr:cNvPr>
        <xdr:cNvPicPr>
          <a:picLocks noChangeAspect="1"/>
        </xdr:cNvPicPr>
      </xdr:nvPicPr>
      <xdr:blipFill>
        <a:blip xmlns:r="http://schemas.openxmlformats.org/officeDocument/2006/relationships" r:embed="rId3"/>
        <a:stretch>
          <a:fillRect/>
        </a:stretch>
      </xdr:blipFill>
      <xdr:spPr>
        <a:xfrm>
          <a:off x="1358900" y="3441700"/>
          <a:ext cx="7772400" cy="1002491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88900</xdr:colOff>
      <xdr:row>22</xdr:row>
      <xdr:rowOff>12700</xdr:rowOff>
    </xdr:from>
    <xdr:to>
      <xdr:col>20</xdr:col>
      <xdr:colOff>660400</xdr:colOff>
      <xdr:row>49</xdr:row>
      <xdr:rowOff>9338</xdr:rowOff>
    </xdr:to>
    <xdr:pic>
      <xdr:nvPicPr>
        <xdr:cNvPr id="3" name="Picture 2">
          <a:extLst>
            <a:ext uri="{FF2B5EF4-FFF2-40B4-BE49-F238E27FC236}">
              <a16:creationId xmlns:a16="http://schemas.microsoft.com/office/drawing/2014/main" id="{BDD4B094-2746-5940-A723-65D0CEC47699}"/>
            </a:ext>
          </a:extLst>
        </xdr:cNvPr>
        <xdr:cNvPicPr>
          <a:picLocks noChangeAspect="1"/>
        </xdr:cNvPicPr>
      </xdr:nvPicPr>
      <xdr:blipFill>
        <a:blip xmlns:r="http://schemas.openxmlformats.org/officeDocument/2006/relationships" r:embed="rId1"/>
        <a:stretch>
          <a:fillRect/>
        </a:stretch>
      </xdr:blipFill>
      <xdr:spPr>
        <a:xfrm>
          <a:off x="9220200" y="4203700"/>
          <a:ext cx="10058400" cy="5140138"/>
        </a:xfrm>
        <a:prstGeom prst="rect">
          <a:avLst/>
        </a:prstGeom>
      </xdr:spPr>
    </xdr:pic>
    <xdr:clientData/>
  </xdr:twoCellAnchor>
  <xdr:twoCellAnchor editAs="oneCell">
    <xdr:from>
      <xdr:col>10</xdr:col>
      <xdr:colOff>76200</xdr:colOff>
      <xdr:row>48</xdr:row>
      <xdr:rowOff>165100</xdr:rowOff>
    </xdr:from>
    <xdr:to>
      <xdr:col>20</xdr:col>
      <xdr:colOff>647700</xdr:colOff>
      <xdr:row>68</xdr:row>
      <xdr:rowOff>151001</xdr:rowOff>
    </xdr:to>
    <xdr:pic>
      <xdr:nvPicPr>
        <xdr:cNvPr id="4" name="Picture 3">
          <a:extLst>
            <a:ext uri="{FF2B5EF4-FFF2-40B4-BE49-F238E27FC236}">
              <a16:creationId xmlns:a16="http://schemas.microsoft.com/office/drawing/2014/main" id="{CC568E4D-7D6F-FB4E-A1C0-9FEDD4BEE427}"/>
            </a:ext>
          </a:extLst>
        </xdr:cNvPr>
        <xdr:cNvPicPr>
          <a:picLocks noChangeAspect="1"/>
        </xdr:cNvPicPr>
      </xdr:nvPicPr>
      <xdr:blipFill>
        <a:blip xmlns:r="http://schemas.openxmlformats.org/officeDocument/2006/relationships" r:embed="rId2"/>
        <a:stretch>
          <a:fillRect/>
        </a:stretch>
      </xdr:blipFill>
      <xdr:spPr>
        <a:xfrm>
          <a:off x="9207500" y="9309100"/>
          <a:ext cx="10058400" cy="3795901"/>
        </a:xfrm>
        <a:prstGeom prst="rect">
          <a:avLst/>
        </a:prstGeom>
      </xdr:spPr>
    </xdr:pic>
    <xdr:clientData/>
  </xdr:twoCellAnchor>
  <xdr:twoCellAnchor editAs="oneCell">
    <xdr:from>
      <xdr:col>0</xdr:col>
      <xdr:colOff>1473200</xdr:colOff>
      <xdr:row>22</xdr:row>
      <xdr:rowOff>0</xdr:rowOff>
    </xdr:from>
    <xdr:to>
      <xdr:col>9</xdr:col>
      <xdr:colOff>617683</xdr:colOff>
      <xdr:row>74</xdr:row>
      <xdr:rowOff>152400</xdr:rowOff>
    </xdr:to>
    <xdr:pic>
      <xdr:nvPicPr>
        <xdr:cNvPr id="5" name="Picture 4">
          <a:extLst>
            <a:ext uri="{FF2B5EF4-FFF2-40B4-BE49-F238E27FC236}">
              <a16:creationId xmlns:a16="http://schemas.microsoft.com/office/drawing/2014/main" id="{F21F4705-B595-BE44-9CF5-81B2B9D3A898}"/>
            </a:ext>
          </a:extLst>
        </xdr:cNvPr>
        <xdr:cNvPicPr>
          <a:picLocks noChangeAspect="1"/>
        </xdr:cNvPicPr>
      </xdr:nvPicPr>
      <xdr:blipFill>
        <a:blip xmlns:r="http://schemas.openxmlformats.org/officeDocument/2006/relationships" r:embed="rId3"/>
        <a:stretch>
          <a:fillRect/>
        </a:stretch>
      </xdr:blipFill>
      <xdr:spPr>
        <a:xfrm>
          <a:off x="1473200" y="4191000"/>
          <a:ext cx="7653483" cy="10058400"/>
        </a:xfrm>
        <a:prstGeom prst="rect">
          <a:avLst/>
        </a:prstGeom>
      </xdr:spPr>
    </xdr:pic>
    <xdr:clientData/>
  </xdr:twoCellAnchor>
  <xdr:twoCellAnchor editAs="oneCell">
    <xdr:from>
      <xdr:col>0</xdr:col>
      <xdr:colOff>1384300</xdr:colOff>
      <xdr:row>72</xdr:row>
      <xdr:rowOff>38100</xdr:rowOff>
    </xdr:from>
    <xdr:to>
      <xdr:col>9</xdr:col>
      <xdr:colOff>546381</xdr:colOff>
      <xdr:row>117</xdr:row>
      <xdr:rowOff>63500</xdr:rowOff>
    </xdr:to>
    <xdr:pic>
      <xdr:nvPicPr>
        <xdr:cNvPr id="6" name="Picture 5">
          <a:extLst>
            <a:ext uri="{FF2B5EF4-FFF2-40B4-BE49-F238E27FC236}">
              <a16:creationId xmlns:a16="http://schemas.microsoft.com/office/drawing/2014/main" id="{23D9F844-893D-214C-AA4E-A8CBDAC4D54E}"/>
            </a:ext>
          </a:extLst>
        </xdr:cNvPr>
        <xdr:cNvPicPr>
          <a:picLocks noChangeAspect="1"/>
        </xdr:cNvPicPr>
      </xdr:nvPicPr>
      <xdr:blipFill>
        <a:blip xmlns:r="http://schemas.openxmlformats.org/officeDocument/2006/relationships" r:embed="rId4"/>
        <a:stretch>
          <a:fillRect/>
        </a:stretch>
      </xdr:blipFill>
      <xdr:spPr>
        <a:xfrm>
          <a:off x="1384300" y="13754100"/>
          <a:ext cx="7671081" cy="85979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228600</xdr:colOff>
      <xdr:row>19</xdr:row>
      <xdr:rowOff>127000</xdr:rowOff>
    </xdr:from>
    <xdr:to>
      <xdr:col>14</xdr:col>
      <xdr:colOff>6413500</xdr:colOff>
      <xdr:row>46</xdr:row>
      <xdr:rowOff>130860</xdr:rowOff>
    </xdr:to>
    <xdr:pic>
      <xdr:nvPicPr>
        <xdr:cNvPr id="3" name="Picture 2">
          <a:extLst>
            <a:ext uri="{FF2B5EF4-FFF2-40B4-BE49-F238E27FC236}">
              <a16:creationId xmlns:a16="http://schemas.microsoft.com/office/drawing/2014/main" id="{47A2C793-C653-434B-86F1-E250AD120CD4}"/>
            </a:ext>
          </a:extLst>
        </xdr:cNvPr>
        <xdr:cNvPicPr>
          <a:picLocks noChangeAspect="1"/>
        </xdr:cNvPicPr>
      </xdr:nvPicPr>
      <xdr:blipFill>
        <a:blip xmlns:r="http://schemas.openxmlformats.org/officeDocument/2006/relationships" r:embed="rId1"/>
        <a:stretch>
          <a:fillRect/>
        </a:stretch>
      </xdr:blipFill>
      <xdr:spPr>
        <a:xfrm>
          <a:off x="9334500" y="3746500"/>
          <a:ext cx="10058400" cy="5147360"/>
        </a:xfrm>
        <a:prstGeom prst="rect">
          <a:avLst/>
        </a:prstGeom>
      </xdr:spPr>
    </xdr:pic>
    <xdr:clientData/>
  </xdr:twoCellAnchor>
  <xdr:twoCellAnchor editAs="oneCell">
    <xdr:from>
      <xdr:col>10</xdr:col>
      <xdr:colOff>215900</xdr:colOff>
      <xdr:row>46</xdr:row>
      <xdr:rowOff>76200</xdr:rowOff>
    </xdr:from>
    <xdr:to>
      <xdr:col>14</xdr:col>
      <xdr:colOff>6400800</xdr:colOff>
      <xdr:row>66</xdr:row>
      <xdr:rowOff>42719</xdr:rowOff>
    </xdr:to>
    <xdr:pic>
      <xdr:nvPicPr>
        <xdr:cNvPr id="4" name="Picture 3">
          <a:extLst>
            <a:ext uri="{FF2B5EF4-FFF2-40B4-BE49-F238E27FC236}">
              <a16:creationId xmlns:a16="http://schemas.microsoft.com/office/drawing/2014/main" id="{9BBE50C8-E759-C146-BD21-9EB71FFD36BC}"/>
            </a:ext>
          </a:extLst>
        </xdr:cNvPr>
        <xdr:cNvPicPr>
          <a:picLocks noChangeAspect="1"/>
        </xdr:cNvPicPr>
      </xdr:nvPicPr>
      <xdr:blipFill>
        <a:blip xmlns:r="http://schemas.openxmlformats.org/officeDocument/2006/relationships" r:embed="rId2"/>
        <a:stretch>
          <a:fillRect/>
        </a:stretch>
      </xdr:blipFill>
      <xdr:spPr>
        <a:xfrm>
          <a:off x="9321800" y="8839200"/>
          <a:ext cx="10058400" cy="3776519"/>
        </a:xfrm>
        <a:prstGeom prst="rect">
          <a:avLst/>
        </a:prstGeom>
      </xdr:spPr>
    </xdr:pic>
    <xdr:clientData/>
  </xdr:twoCellAnchor>
  <xdr:twoCellAnchor editAs="oneCell">
    <xdr:from>
      <xdr:col>0</xdr:col>
      <xdr:colOff>1056376</xdr:colOff>
      <xdr:row>18</xdr:row>
      <xdr:rowOff>0</xdr:rowOff>
    </xdr:from>
    <xdr:to>
      <xdr:col>10</xdr:col>
      <xdr:colOff>8917</xdr:colOff>
      <xdr:row>79</xdr:row>
      <xdr:rowOff>139700</xdr:rowOff>
    </xdr:to>
    <xdr:pic>
      <xdr:nvPicPr>
        <xdr:cNvPr id="5" name="Picture 4">
          <a:extLst>
            <a:ext uri="{FF2B5EF4-FFF2-40B4-BE49-F238E27FC236}">
              <a16:creationId xmlns:a16="http://schemas.microsoft.com/office/drawing/2014/main" id="{B0A5D99D-3951-A34E-A247-E41190FF2508}"/>
            </a:ext>
          </a:extLst>
        </xdr:cNvPr>
        <xdr:cNvPicPr>
          <a:picLocks noChangeAspect="1"/>
        </xdr:cNvPicPr>
      </xdr:nvPicPr>
      <xdr:blipFill>
        <a:blip xmlns:r="http://schemas.openxmlformats.org/officeDocument/2006/relationships" r:embed="rId3"/>
        <a:stretch>
          <a:fillRect/>
        </a:stretch>
      </xdr:blipFill>
      <xdr:spPr>
        <a:xfrm>
          <a:off x="1056376" y="3429000"/>
          <a:ext cx="8058441" cy="117602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10</xdr:col>
      <xdr:colOff>228600</xdr:colOff>
      <xdr:row>56</xdr:row>
      <xdr:rowOff>0</xdr:rowOff>
    </xdr:from>
    <xdr:to>
      <xdr:col>14</xdr:col>
      <xdr:colOff>6223000</xdr:colOff>
      <xdr:row>76</xdr:row>
      <xdr:rowOff>18252</xdr:rowOff>
    </xdr:to>
    <xdr:pic>
      <xdr:nvPicPr>
        <xdr:cNvPr id="3" name="Picture 2">
          <a:extLst>
            <a:ext uri="{FF2B5EF4-FFF2-40B4-BE49-F238E27FC236}">
              <a16:creationId xmlns:a16="http://schemas.microsoft.com/office/drawing/2014/main" id="{4C7D0994-39DB-4743-801B-207B5C8F7F1D}"/>
            </a:ext>
          </a:extLst>
        </xdr:cNvPr>
        <xdr:cNvPicPr>
          <a:picLocks noChangeAspect="1"/>
        </xdr:cNvPicPr>
      </xdr:nvPicPr>
      <xdr:blipFill>
        <a:blip xmlns:r="http://schemas.openxmlformats.org/officeDocument/2006/relationships" r:embed="rId1"/>
        <a:stretch>
          <a:fillRect/>
        </a:stretch>
      </xdr:blipFill>
      <xdr:spPr>
        <a:xfrm>
          <a:off x="9334500" y="10668000"/>
          <a:ext cx="10058400" cy="3828252"/>
        </a:xfrm>
        <a:prstGeom prst="rect">
          <a:avLst/>
        </a:prstGeom>
      </xdr:spPr>
    </xdr:pic>
    <xdr:clientData/>
  </xdr:twoCellAnchor>
  <xdr:twoCellAnchor editAs="oneCell">
    <xdr:from>
      <xdr:col>10</xdr:col>
      <xdr:colOff>266700</xdr:colOff>
      <xdr:row>29</xdr:row>
      <xdr:rowOff>38100</xdr:rowOff>
    </xdr:from>
    <xdr:to>
      <xdr:col>14</xdr:col>
      <xdr:colOff>6261100</xdr:colOff>
      <xdr:row>56</xdr:row>
      <xdr:rowOff>27038</xdr:rowOff>
    </xdr:to>
    <xdr:pic>
      <xdr:nvPicPr>
        <xdr:cNvPr id="4" name="Picture 3">
          <a:extLst>
            <a:ext uri="{FF2B5EF4-FFF2-40B4-BE49-F238E27FC236}">
              <a16:creationId xmlns:a16="http://schemas.microsoft.com/office/drawing/2014/main" id="{A3FC85EF-AA8A-DF41-99E1-66438736C23B}"/>
            </a:ext>
          </a:extLst>
        </xdr:cNvPr>
        <xdr:cNvPicPr>
          <a:picLocks noChangeAspect="1"/>
        </xdr:cNvPicPr>
      </xdr:nvPicPr>
      <xdr:blipFill>
        <a:blip xmlns:r="http://schemas.openxmlformats.org/officeDocument/2006/relationships" r:embed="rId2"/>
        <a:stretch>
          <a:fillRect/>
        </a:stretch>
      </xdr:blipFill>
      <xdr:spPr>
        <a:xfrm>
          <a:off x="9372600" y="5562600"/>
          <a:ext cx="10058400" cy="5132438"/>
        </a:xfrm>
        <a:prstGeom prst="rect">
          <a:avLst/>
        </a:prstGeom>
      </xdr:spPr>
    </xdr:pic>
    <xdr:clientData/>
  </xdr:twoCellAnchor>
  <xdr:twoCellAnchor editAs="oneCell">
    <xdr:from>
      <xdr:col>0</xdr:col>
      <xdr:colOff>1524000</xdr:colOff>
      <xdr:row>28</xdr:row>
      <xdr:rowOff>12700</xdr:rowOff>
    </xdr:from>
    <xdr:to>
      <xdr:col>10</xdr:col>
      <xdr:colOff>20170</xdr:colOff>
      <xdr:row>80</xdr:row>
      <xdr:rowOff>165100</xdr:rowOff>
    </xdr:to>
    <xdr:pic>
      <xdr:nvPicPr>
        <xdr:cNvPr id="5" name="Picture 4">
          <a:extLst>
            <a:ext uri="{FF2B5EF4-FFF2-40B4-BE49-F238E27FC236}">
              <a16:creationId xmlns:a16="http://schemas.microsoft.com/office/drawing/2014/main" id="{18A763C9-A06B-9F40-9535-EE61DE0A4EDD}"/>
            </a:ext>
          </a:extLst>
        </xdr:cNvPr>
        <xdr:cNvPicPr>
          <a:picLocks noChangeAspect="1"/>
        </xdr:cNvPicPr>
      </xdr:nvPicPr>
      <xdr:blipFill>
        <a:blip xmlns:r="http://schemas.openxmlformats.org/officeDocument/2006/relationships" r:embed="rId3"/>
        <a:stretch>
          <a:fillRect/>
        </a:stretch>
      </xdr:blipFill>
      <xdr:spPr>
        <a:xfrm>
          <a:off x="1524000" y="5346700"/>
          <a:ext cx="7602070" cy="10058400"/>
        </a:xfrm>
        <a:prstGeom prst="rect">
          <a:avLst/>
        </a:prstGeom>
      </xdr:spPr>
    </xdr:pic>
    <xdr:clientData/>
  </xdr:twoCellAnchor>
  <xdr:twoCellAnchor editAs="oneCell">
    <xdr:from>
      <xdr:col>0</xdr:col>
      <xdr:colOff>1511300</xdr:colOff>
      <xdr:row>80</xdr:row>
      <xdr:rowOff>50800</xdr:rowOff>
    </xdr:from>
    <xdr:to>
      <xdr:col>9</xdr:col>
      <xdr:colOff>471081</xdr:colOff>
      <xdr:row>131</xdr:row>
      <xdr:rowOff>50800</xdr:rowOff>
    </xdr:to>
    <xdr:pic>
      <xdr:nvPicPr>
        <xdr:cNvPr id="6" name="Picture 5">
          <a:extLst>
            <a:ext uri="{FF2B5EF4-FFF2-40B4-BE49-F238E27FC236}">
              <a16:creationId xmlns:a16="http://schemas.microsoft.com/office/drawing/2014/main" id="{024EDCAF-3016-C445-A5A2-095DB485DCE7}"/>
            </a:ext>
          </a:extLst>
        </xdr:cNvPr>
        <xdr:cNvPicPr>
          <a:picLocks noChangeAspect="1"/>
        </xdr:cNvPicPr>
      </xdr:nvPicPr>
      <xdr:blipFill>
        <a:blip xmlns:r="http://schemas.openxmlformats.org/officeDocument/2006/relationships" r:embed="rId4"/>
        <a:stretch>
          <a:fillRect/>
        </a:stretch>
      </xdr:blipFill>
      <xdr:spPr>
        <a:xfrm>
          <a:off x="1511300" y="15290800"/>
          <a:ext cx="7456081" cy="9715500"/>
        </a:xfrm>
        <a:prstGeom prst="rect">
          <a:avLst/>
        </a:prstGeom>
      </xdr:spPr>
    </xdr:pic>
    <xdr:clientData/>
  </xdr:twoCellAnchor>
  <xdr:twoCellAnchor editAs="oneCell">
    <xdr:from>
      <xdr:col>0</xdr:col>
      <xdr:colOff>1498600</xdr:colOff>
      <xdr:row>131</xdr:row>
      <xdr:rowOff>38100</xdr:rowOff>
    </xdr:from>
    <xdr:to>
      <xdr:col>9</xdr:col>
      <xdr:colOff>465051</xdr:colOff>
      <xdr:row>164</xdr:row>
      <xdr:rowOff>114300</xdr:rowOff>
    </xdr:to>
    <xdr:pic>
      <xdr:nvPicPr>
        <xdr:cNvPr id="7" name="Picture 6">
          <a:extLst>
            <a:ext uri="{FF2B5EF4-FFF2-40B4-BE49-F238E27FC236}">
              <a16:creationId xmlns:a16="http://schemas.microsoft.com/office/drawing/2014/main" id="{C514D1E9-BE4B-594E-A7CD-86794A239147}"/>
            </a:ext>
          </a:extLst>
        </xdr:cNvPr>
        <xdr:cNvPicPr>
          <a:picLocks noChangeAspect="1"/>
        </xdr:cNvPicPr>
      </xdr:nvPicPr>
      <xdr:blipFill>
        <a:blip xmlns:r="http://schemas.openxmlformats.org/officeDocument/2006/relationships" r:embed="rId5"/>
        <a:stretch>
          <a:fillRect/>
        </a:stretch>
      </xdr:blipFill>
      <xdr:spPr>
        <a:xfrm>
          <a:off x="1498600" y="24993600"/>
          <a:ext cx="7462751" cy="63627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292100</xdr:colOff>
      <xdr:row>60</xdr:row>
      <xdr:rowOff>165100</xdr:rowOff>
    </xdr:from>
    <xdr:to>
      <xdr:col>16</xdr:col>
      <xdr:colOff>5435600</xdr:colOff>
      <xdr:row>89</xdr:row>
      <xdr:rowOff>119625</xdr:rowOff>
    </xdr:to>
    <xdr:pic>
      <xdr:nvPicPr>
        <xdr:cNvPr id="3" name="Picture 2">
          <a:extLst>
            <a:ext uri="{FF2B5EF4-FFF2-40B4-BE49-F238E27FC236}">
              <a16:creationId xmlns:a16="http://schemas.microsoft.com/office/drawing/2014/main" id="{5E3B7E74-2883-BB41-9923-056B8690FA0E}"/>
            </a:ext>
          </a:extLst>
        </xdr:cNvPr>
        <xdr:cNvPicPr>
          <a:picLocks noChangeAspect="1"/>
        </xdr:cNvPicPr>
      </xdr:nvPicPr>
      <xdr:blipFill>
        <a:blip xmlns:r="http://schemas.openxmlformats.org/officeDocument/2006/relationships" r:embed="rId1"/>
        <a:stretch>
          <a:fillRect/>
        </a:stretch>
      </xdr:blipFill>
      <xdr:spPr>
        <a:xfrm>
          <a:off x="10210800" y="11595100"/>
          <a:ext cx="10058400" cy="5479025"/>
        </a:xfrm>
        <a:prstGeom prst="rect">
          <a:avLst/>
        </a:prstGeom>
      </xdr:spPr>
    </xdr:pic>
    <xdr:clientData/>
  </xdr:twoCellAnchor>
  <xdr:twoCellAnchor editAs="oneCell">
    <xdr:from>
      <xdr:col>11</xdr:col>
      <xdr:colOff>292100</xdr:colOff>
      <xdr:row>41</xdr:row>
      <xdr:rowOff>12700</xdr:rowOff>
    </xdr:from>
    <xdr:to>
      <xdr:col>16</xdr:col>
      <xdr:colOff>5435600</xdr:colOff>
      <xdr:row>60</xdr:row>
      <xdr:rowOff>164177</xdr:rowOff>
    </xdr:to>
    <xdr:pic>
      <xdr:nvPicPr>
        <xdr:cNvPr id="4" name="Picture 3">
          <a:extLst>
            <a:ext uri="{FF2B5EF4-FFF2-40B4-BE49-F238E27FC236}">
              <a16:creationId xmlns:a16="http://schemas.microsoft.com/office/drawing/2014/main" id="{5B786DD4-ECED-FE4C-862B-15D5F449306D}"/>
            </a:ext>
          </a:extLst>
        </xdr:cNvPr>
        <xdr:cNvPicPr>
          <a:picLocks noChangeAspect="1"/>
        </xdr:cNvPicPr>
      </xdr:nvPicPr>
      <xdr:blipFill>
        <a:blip xmlns:r="http://schemas.openxmlformats.org/officeDocument/2006/relationships" r:embed="rId2"/>
        <a:stretch>
          <a:fillRect/>
        </a:stretch>
      </xdr:blipFill>
      <xdr:spPr>
        <a:xfrm>
          <a:off x="10210800" y="7823200"/>
          <a:ext cx="10058400" cy="3770977"/>
        </a:xfrm>
        <a:prstGeom prst="rect">
          <a:avLst/>
        </a:prstGeom>
      </xdr:spPr>
    </xdr:pic>
    <xdr:clientData/>
  </xdr:twoCellAnchor>
  <xdr:twoCellAnchor editAs="oneCell">
    <xdr:from>
      <xdr:col>1</xdr:col>
      <xdr:colOff>1435100</xdr:colOff>
      <xdr:row>41</xdr:row>
      <xdr:rowOff>0</xdr:rowOff>
    </xdr:from>
    <xdr:to>
      <xdr:col>10</xdr:col>
      <xdr:colOff>596279</xdr:colOff>
      <xdr:row>93</xdr:row>
      <xdr:rowOff>152400</xdr:rowOff>
    </xdr:to>
    <xdr:pic>
      <xdr:nvPicPr>
        <xdr:cNvPr id="5" name="Picture 4">
          <a:extLst>
            <a:ext uri="{FF2B5EF4-FFF2-40B4-BE49-F238E27FC236}">
              <a16:creationId xmlns:a16="http://schemas.microsoft.com/office/drawing/2014/main" id="{CD2638B5-0581-8C42-B682-ABA5B253C605}"/>
            </a:ext>
          </a:extLst>
        </xdr:cNvPr>
        <xdr:cNvPicPr>
          <a:picLocks noChangeAspect="1"/>
        </xdr:cNvPicPr>
      </xdr:nvPicPr>
      <xdr:blipFill>
        <a:blip xmlns:r="http://schemas.openxmlformats.org/officeDocument/2006/relationships" r:embed="rId3"/>
        <a:stretch>
          <a:fillRect/>
        </a:stretch>
      </xdr:blipFill>
      <xdr:spPr>
        <a:xfrm>
          <a:off x="2247900" y="7810500"/>
          <a:ext cx="7657479" cy="10058400"/>
        </a:xfrm>
        <a:prstGeom prst="rect">
          <a:avLst/>
        </a:prstGeom>
      </xdr:spPr>
    </xdr:pic>
    <xdr:clientData/>
  </xdr:twoCellAnchor>
  <xdr:twoCellAnchor editAs="oneCell">
    <xdr:from>
      <xdr:col>1</xdr:col>
      <xdr:colOff>1422400</xdr:colOff>
      <xdr:row>93</xdr:row>
      <xdr:rowOff>101600</xdr:rowOff>
    </xdr:from>
    <xdr:to>
      <xdr:col>10</xdr:col>
      <xdr:colOff>486213</xdr:colOff>
      <xdr:row>147</xdr:row>
      <xdr:rowOff>177800</xdr:rowOff>
    </xdr:to>
    <xdr:pic>
      <xdr:nvPicPr>
        <xdr:cNvPr id="6" name="Picture 5">
          <a:extLst>
            <a:ext uri="{FF2B5EF4-FFF2-40B4-BE49-F238E27FC236}">
              <a16:creationId xmlns:a16="http://schemas.microsoft.com/office/drawing/2014/main" id="{F765B2BD-3EFC-F14B-8196-E2A5EC856E58}"/>
            </a:ext>
          </a:extLst>
        </xdr:cNvPr>
        <xdr:cNvPicPr>
          <a:picLocks noChangeAspect="1"/>
        </xdr:cNvPicPr>
      </xdr:nvPicPr>
      <xdr:blipFill>
        <a:blip xmlns:r="http://schemas.openxmlformats.org/officeDocument/2006/relationships" r:embed="rId4"/>
        <a:stretch>
          <a:fillRect/>
        </a:stretch>
      </xdr:blipFill>
      <xdr:spPr>
        <a:xfrm>
          <a:off x="2235200" y="17818100"/>
          <a:ext cx="7560113" cy="10363200"/>
        </a:xfrm>
        <a:prstGeom prst="rect">
          <a:avLst/>
        </a:prstGeom>
      </xdr:spPr>
    </xdr:pic>
    <xdr:clientData/>
  </xdr:twoCellAnchor>
  <xdr:twoCellAnchor editAs="oneCell">
    <xdr:from>
      <xdr:col>1</xdr:col>
      <xdr:colOff>1422400</xdr:colOff>
      <xdr:row>147</xdr:row>
      <xdr:rowOff>63500</xdr:rowOff>
    </xdr:from>
    <xdr:to>
      <xdr:col>10</xdr:col>
      <xdr:colOff>493768</xdr:colOff>
      <xdr:row>199</xdr:row>
      <xdr:rowOff>0</xdr:rowOff>
    </xdr:to>
    <xdr:pic>
      <xdr:nvPicPr>
        <xdr:cNvPr id="7" name="Picture 6">
          <a:extLst>
            <a:ext uri="{FF2B5EF4-FFF2-40B4-BE49-F238E27FC236}">
              <a16:creationId xmlns:a16="http://schemas.microsoft.com/office/drawing/2014/main" id="{B8A11DD1-55AB-E94F-8315-0A80C368FFB7}"/>
            </a:ext>
          </a:extLst>
        </xdr:cNvPr>
        <xdr:cNvPicPr>
          <a:picLocks noChangeAspect="1"/>
        </xdr:cNvPicPr>
      </xdr:nvPicPr>
      <xdr:blipFill>
        <a:blip xmlns:r="http://schemas.openxmlformats.org/officeDocument/2006/relationships" r:embed="rId5"/>
        <a:stretch>
          <a:fillRect/>
        </a:stretch>
      </xdr:blipFill>
      <xdr:spPr>
        <a:xfrm>
          <a:off x="2235200" y="28067000"/>
          <a:ext cx="7567668" cy="98425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12700</xdr:colOff>
      <xdr:row>36</xdr:row>
      <xdr:rowOff>177800</xdr:rowOff>
    </xdr:from>
    <xdr:to>
      <xdr:col>10</xdr:col>
      <xdr:colOff>811784</xdr:colOff>
      <xdr:row>89</xdr:row>
      <xdr:rowOff>139700</xdr:rowOff>
    </xdr:to>
    <xdr:pic>
      <xdr:nvPicPr>
        <xdr:cNvPr id="3" name="Picture 2">
          <a:extLst>
            <a:ext uri="{FF2B5EF4-FFF2-40B4-BE49-F238E27FC236}">
              <a16:creationId xmlns:a16="http://schemas.microsoft.com/office/drawing/2014/main" id="{EE34394C-EEEE-1245-87A3-63874F6167B4}"/>
            </a:ext>
          </a:extLst>
        </xdr:cNvPr>
        <xdr:cNvPicPr>
          <a:picLocks noChangeAspect="1"/>
        </xdr:cNvPicPr>
      </xdr:nvPicPr>
      <xdr:blipFill>
        <a:blip xmlns:r="http://schemas.openxmlformats.org/officeDocument/2006/relationships" r:embed="rId1"/>
        <a:stretch>
          <a:fillRect/>
        </a:stretch>
      </xdr:blipFill>
      <xdr:spPr>
        <a:xfrm>
          <a:off x="2273300" y="7035800"/>
          <a:ext cx="7644384" cy="10058400"/>
        </a:xfrm>
        <a:prstGeom prst="rect">
          <a:avLst/>
        </a:prstGeom>
      </xdr:spPr>
    </xdr:pic>
    <xdr:clientData/>
  </xdr:twoCellAnchor>
  <xdr:twoCellAnchor editAs="oneCell">
    <xdr:from>
      <xdr:col>0</xdr:col>
      <xdr:colOff>2209800</xdr:colOff>
      <xdr:row>89</xdr:row>
      <xdr:rowOff>63500</xdr:rowOff>
    </xdr:from>
    <xdr:to>
      <xdr:col>10</xdr:col>
      <xdr:colOff>631371</xdr:colOff>
      <xdr:row>142</xdr:row>
      <xdr:rowOff>25400</xdr:rowOff>
    </xdr:to>
    <xdr:pic>
      <xdr:nvPicPr>
        <xdr:cNvPr id="4" name="Picture 3">
          <a:extLst>
            <a:ext uri="{FF2B5EF4-FFF2-40B4-BE49-F238E27FC236}">
              <a16:creationId xmlns:a16="http://schemas.microsoft.com/office/drawing/2014/main" id="{AF369F4E-22FC-0D41-870D-16D6E9E7928F}"/>
            </a:ext>
          </a:extLst>
        </xdr:cNvPr>
        <xdr:cNvPicPr>
          <a:picLocks noChangeAspect="1"/>
        </xdr:cNvPicPr>
      </xdr:nvPicPr>
      <xdr:blipFill>
        <a:blip xmlns:r="http://schemas.openxmlformats.org/officeDocument/2006/relationships" r:embed="rId2"/>
        <a:stretch>
          <a:fillRect/>
        </a:stretch>
      </xdr:blipFill>
      <xdr:spPr>
        <a:xfrm>
          <a:off x="2209800" y="17018000"/>
          <a:ext cx="7527471" cy="10058400"/>
        </a:xfrm>
        <a:prstGeom prst="rect">
          <a:avLst/>
        </a:prstGeom>
      </xdr:spPr>
    </xdr:pic>
    <xdr:clientData/>
  </xdr:twoCellAnchor>
  <xdr:twoCellAnchor editAs="oneCell">
    <xdr:from>
      <xdr:col>0</xdr:col>
      <xdr:colOff>2197100</xdr:colOff>
      <xdr:row>142</xdr:row>
      <xdr:rowOff>1</xdr:rowOff>
    </xdr:from>
    <xdr:to>
      <xdr:col>10</xdr:col>
      <xdr:colOff>650461</xdr:colOff>
      <xdr:row>186</xdr:row>
      <xdr:rowOff>76201</xdr:rowOff>
    </xdr:to>
    <xdr:pic>
      <xdr:nvPicPr>
        <xdr:cNvPr id="5" name="Picture 4">
          <a:extLst>
            <a:ext uri="{FF2B5EF4-FFF2-40B4-BE49-F238E27FC236}">
              <a16:creationId xmlns:a16="http://schemas.microsoft.com/office/drawing/2014/main" id="{0E60965B-BB2A-8247-82BF-8155CA9D18CC}"/>
            </a:ext>
          </a:extLst>
        </xdr:cNvPr>
        <xdr:cNvPicPr>
          <a:picLocks noChangeAspect="1"/>
        </xdr:cNvPicPr>
      </xdr:nvPicPr>
      <xdr:blipFill>
        <a:blip xmlns:r="http://schemas.openxmlformats.org/officeDocument/2006/relationships" r:embed="rId3"/>
        <a:stretch>
          <a:fillRect/>
        </a:stretch>
      </xdr:blipFill>
      <xdr:spPr>
        <a:xfrm>
          <a:off x="2197100" y="27051001"/>
          <a:ext cx="7559261" cy="8458200"/>
        </a:xfrm>
        <a:prstGeom prst="rect">
          <a:avLst/>
        </a:prstGeom>
      </xdr:spPr>
    </xdr:pic>
    <xdr:clientData/>
  </xdr:twoCellAnchor>
  <xdr:twoCellAnchor editAs="oneCell">
    <xdr:from>
      <xdr:col>11</xdr:col>
      <xdr:colOff>0</xdr:colOff>
      <xdr:row>36</xdr:row>
      <xdr:rowOff>177800</xdr:rowOff>
    </xdr:from>
    <xdr:to>
      <xdr:col>14</xdr:col>
      <xdr:colOff>7404100</xdr:colOff>
      <xdr:row>64</xdr:row>
      <xdr:rowOff>72395</xdr:rowOff>
    </xdr:to>
    <xdr:pic>
      <xdr:nvPicPr>
        <xdr:cNvPr id="6" name="Picture 5">
          <a:extLst>
            <a:ext uri="{FF2B5EF4-FFF2-40B4-BE49-F238E27FC236}">
              <a16:creationId xmlns:a16="http://schemas.microsoft.com/office/drawing/2014/main" id="{B7FBF8FC-B3AC-F74D-8AB4-4AAC1CD6D179}"/>
            </a:ext>
          </a:extLst>
        </xdr:cNvPr>
        <xdr:cNvPicPr>
          <a:picLocks noChangeAspect="1"/>
        </xdr:cNvPicPr>
      </xdr:nvPicPr>
      <xdr:blipFill>
        <a:blip xmlns:r="http://schemas.openxmlformats.org/officeDocument/2006/relationships" r:embed="rId4"/>
        <a:stretch>
          <a:fillRect/>
        </a:stretch>
      </xdr:blipFill>
      <xdr:spPr>
        <a:xfrm>
          <a:off x="10248900" y="7035800"/>
          <a:ext cx="10058400" cy="5228595"/>
        </a:xfrm>
        <a:prstGeom prst="rect">
          <a:avLst/>
        </a:prstGeom>
      </xdr:spPr>
    </xdr:pic>
    <xdr:clientData/>
  </xdr:twoCellAnchor>
  <xdr:twoCellAnchor editAs="oneCell">
    <xdr:from>
      <xdr:col>11</xdr:col>
      <xdr:colOff>12700</xdr:colOff>
      <xdr:row>64</xdr:row>
      <xdr:rowOff>50800</xdr:rowOff>
    </xdr:from>
    <xdr:to>
      <xdr:col>14</xdr:col>
      <xdr:colOff>7416800</xdr:colOff>
      <xdr:row>84</xdr:row>
      <xdr:rowOff>36701</xdr:rowOff>
    </xdr:to>
    <xdr:pic>
      <xdr:nvPicPr>
        <xdr:cNvPr id="7" name="Picture 6">
          <a:extLst>
            <a:ext uri="{FF2B5EF4-FFF2-40B4-BE49-F238E27FC236}">
              <a16:creationId xmlns:a16="http://schemas.microsoft.com/office/drawing/2014/main" id="{014AAAD2-7B69-974F-934D-9A442A34B004}"/>
            </a:ext>
          </a:extLst>
        </xdr:cNvPr>
        <xdr:cNvPicPr>
          <a:picLocks noChangeAspect="1"/>
        </xdr:cNvPicPr>
      </xdr:nvPicPr>
      <xdr:blipFill>
        <a:blip xmlns:r="http://schemas.openxmlformats.org/officeDocument/2006/relationships" r:embed="rId5"/>
        <a:stretch>
          <a:fillRect/>
        </a:stretch>
      </xdr:blipFill>
      <xdr:spPr>
        <a:xfrm>
          <a:off x="10261600" y="12242800"/>
          <a:ext cx="10058400" cy="379590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25400</xdr:colOff>
      <xdr:row>34</xdr:row>
      <xdr:rowOff>12700</xdr:rowOff>
    </xdr:from>
    <xdr:to>
      <xdr:col>10</xdr:col>
      <xdr:colOff>689508</xdr:colOff>
      <xdr:row>86</xdr:row>
      <xdr:rowOff>165100</xdr:rowOff>
    </xdr:to>
    <xdr:pic>
      <xdr:nvPicPr>
        <xdr:cNvPr id="2" name="Picture 1">
          <a:extLst>
            <a:ext uri="{FF2B5EF4-FFF2-40B4-BE49-F238E27FC236}">
              <a16:creationId xmlns:a16="http://schemas.microsoft.com/office/drawing/2014/main" id="{BB52FE71-AF0A-084C-99A4-BEF512F33F8A}"/>
            </a:ext>
          </a:extLst>
        </xdr:cNvPr>
        <xdr:cNvPicPr>
          <a:picLocks noChangeAspect="1"/>
        </xdr:cNvPicPr>
      </xdr:nvPicPr>
      <xdr:blipFill>
        <a:blip xmlns:r="http://schemas.openxmlformats.org/officeDocument/2006/relationships" r:embed="rId1"/>
        <a:stretch>
          <a:fillRect/>
        </a:stretch>
      </xdr:blipFill>
      <xdr:spPr>
        <a:xfrm>
          <a:off x="2286000" y="6489700"/>
          <a:ext cx="7509408" cy="10058400"/>
        </a:xfrm>
        <a:prstGeom prst="rect">
          <a:avLst/>
        </a:prstGeom>
      </xdr:spPr>
    </xdr:pic>
    <xdr:clientData/>
  </xdr:twoCellAnchor>
  <xdr:twoCellAnchor editAs="oneCell">
    <xdr:from>
      <xdr:col>1</xdr:col>
      <xdr:colOff>12700</xdr:colOff>
      <xdr:row>86</xdr:row>
      <xdr:rowOff>88900</xdr:rowOff>
    </xdr:from>
    <xdr:to>
      <xdr:col>10</xdr:col>
      <xdr:colOff>638643</xdr:colOff>
      <xdr:row>139</xdr:row>
      <xdr:rowOff>50800</xdr:rowOff>
    </xdr:to>
    <xdr:pic>
      <xdr:nvPicPr>
        <xdr:cNvPr id="3" name="Picture 2">
          <a:extLst>
            <a:ext uri="{FF2B5EF4-FFF2-40B4-BE49-F238E27FC236}">
              <a16:creationId xmlns:a16="http://schemas.microsoft.com/office/drawing/2014/main" id="{4EC62667-5179-0542-B4E1-1EEFF013B383}"/>
            </a:ext>
          </a:extLst>
        </xdr:cNvPr>
        <xdr:cNvPicPr>
          <a:picLocks noChangeAspect="1"/>
        </xdr:cNvPicPr>
      </xdr:nvPicPr>
      <xdr:blipFill>
        <a:blip xmlns:r="http://schemas.openxmlformats.org/officeDocument/2006/relationships" r:embed="rId2"/>
        <a:stretch>
          <a:fillRect/>
        </a:stretch>
      </xdr:blipFill>
      <xdr:spPr>
        <a:xfrm>
          <a:off x="2273300" y="16471900"/>
          <a:ext cx="7471243" cy="10058400"/>
        </a:xfrm>
        <a:prstGeom prst="rect">
          <a:avLst/>
        </a:prstGeom>
      </xdr:spPr>
    </xdr:pic>
    <xdr:clientData/>
  </xdr:twoCellAnchor>
  <xdr:twoCellAnchor editAs="oneCell">
    <xdr:from>
      <xdr:col>1</xdr:col>
      <xdr:colOff>25401</xdr:colOff>
      <xdr:row>139</xdr:row>
      <xdr:rowOff>101600</xdr:rowOff>
    </xdr:from>
    <xdr:to>
      <xdr:col>10</xdr:col>
      <xdr:colOff>626165</xdr:colOff>
      <xdr:row>175</xdr:row>
      <xdr:rowOff>101600</xdr:rowOff>
    </xdr:to>
    <xdr:pic>
      <xdr:nvPicPr>
        <xdr:cNvPr id="4" name="Picture 3">
          <a:extLst>
            <a:ext uri="{FF2B5EF4-FFF2-40B4-BE49-F238E27FC236}">
              <a16:creationId xmlns:a16="http://schemas.microsoft.com/office/drawing/2014/main" id="{A55540AF-9516-B44C-A9BE-70E305A9BA16}"/>
            </a:ext>
          </a:extLst>
        </xdr:cNvPr>
        <xdr:cNvPicPr>
          <a:picLocks noChangeAspect="1"/>
        </xdr:cNvPicPr>
      </xdr:nvPicPr>
      <xdr:blipFill>
        <a:blip xmlns:r="http://schemas.openxmlformats.org/officeDocument/2006/relationships" r:embed="rId3"/>
        <a:stretch>
          <a:fillRect/>
        </a:stretch>
      </xdr:blipFill>
      <xdr:spPr>
        <a:xfrm>
          <a:off x="2286001" y="26581100"/>
          <a:ext cx="7446064" cy="6858000"/>
        </a:xfrm>
        <a:prstGeom prst="rect">
          <a:avLst/>
        </a:prstGeom>
      </xdr:spPr>
    </xdr:pic>
    <xdr:clientData/>
  </xdr:twoCellAnchor>
  <xdr:twoCellAnchor editAs="oneCell">
    <xdr:from>
      <xdr:col>10</xdr:col>
      <xdr:colOff>635000</xdr:colOff>
      <xdr:row>62</xdr:row>
      <xdr:rowOff>139700</xdr:rowOff>
    </xdr:from>
    <xdr:to>
      <xdr:col>14</xdr:col>
      <xdr:colOff>7124700</xdr:colOff>
      <xdr:row>82</xdr:row>
      <xdr:rowOff>132986</xdr:rowOff>
    </xdr:to>
    <xdr:pic>
      <xdr:nvPicPr>
        <xdr:cNvPr id="5" name="Picture 4">
          <a:extLst>
            <a:ext uri="{FF2B5EF4-FFF2-40B4-BE49-F238E27FC236}">
              <a16:creationId xmlns:a16="http://schemas.microsoft.com/office/drawing/2014/main" id="{252EEEAB-FF27-2142-A1C8-BC25F5C2248A}"/>
            </a:ext>
          </a:extLst>
        </xdr:cNvPr>
        <xdr:cNvPicPr>
          <a:picLocks noChangeAspect="1"/>
        </xdr:cNvPicPr>
      </xdr:nvPicPr>
      <xdr:blipFill>
        <a:blip xmlns:r="http://schemas.openxmlformats.org/officeDocument/2006/relationships" r:embed="rId4"/>
        <a:stretch>
          <a:fillRect/>
        </a:stretch>
      </xdr:blipFill>
      <xdr:spPr>
        <a:xfrm>
          <a:off x="9740900" y="11950700"/>
          <a:ext cx="10058400" cy="3803286"/>
        </a:xfrm>
        <a:prstGeom prst="rect">
          <a:avLst/>
        </a:prstGeom>
      </xdr:spPr>
    </xdr:pic>
    <xdr:clientData/>
  </xdr:twoCellAnchor>
  <xdr:twoCellAnchor editAs="oneCell">
    <xdr:from>
      <xdr:col>10</xdr:col>
      <xdr:colOff>660400</xdr:colOff>
      <xdr:row>34</xdr:row>
      <xdr:rowOff>25400</xdr:rowOff>
    </xdr:from>
    <xdr:to>
      <xdr:col>14</xdr:col>
      <xdr:colOff>7150100</xdr:colOff>
      <xdr:row>62</xdr:row>
      <xdr:rowOff>133554</xdr:rowOff>
    </xdr:to>
    <xdr:pic>
      <xdr:nvPicPr>
        <xdr:cNvPr id="6" name="Picture 5">
          <a:extLst>
            <a:ext uri="{FF2B5EF4-FFF2-40B4-BE49-F238E27FC236}">
              <a16:creationId xmlns:a16="http://schemas.microsoft.com/office/drawing/2014/main" id="{E3A35DBF-EC99-6845-9D59-A7BC9C5371AC}"/>
            </a:ext>
          </a:extLst>
        </xdr:cNvPr>
        <xdr:cNvPicPr>
          <a:picLocks noChangeAspect="1"/>
        </xdr:cNvPicPr>
      </xdr:nvPicPr>
      <xdr:blipFill>
        <a:blip xmlns:r="http://schemas.openxmlformats.org/officeDocument/2006/relationships" r:embed="rId5"/>
        <a:stretch>
          <a:fillRect/>
        </a:stretch>
      </xdr:blipFill>
      <xdr:spPr>
        <a:xfrm>
          <a:off x="9766300" y="6502400"/>
          <a:ext cx="10058400" cy="544215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12700</xdr:colOff>
      <xdr:row>39</xdr:row>
      <xdr:rowOff>12700</xdr:rowOff>
    </xdr:from>
    <xdr:to>
      <xdr:col>10</xdr:col>
      <xdr:colOff>526957</xdr:colOff>
      <xdr:row>91</xdr:row>
      <xdr:rowOff>165100</xdr:rowOff>
    </xdr:to>
    <xdr:pic>
      <xdr:nvPicPr>
        <xdr:cNvPr id="2" name="Picture 1">
          <a:extLst>
            <a:ext uri="{FF2B5EF4-FFF2-40B4-BE49-F238E27FC236}">
              <a16:creationId xmlns:a16="http://schemas.microsoft.com/office/drawing/2014/main" id="{0C169F3D-DEEA-F74B-B7D0-70DA655FFAF7}"/>
            </a:ext>
          </a:extLst>
        </xdr:cNvPr>
        <xdr:cNvPicPr>
          <a:picLocks noChangeAspect="1"/>
        </xdr:cNvPicPr>
      </xdr:nvPicPr>
      <xdr:blipFill>
        <a:blip xmlns:r="http://schemas.openxmlformats.org/officeDocument/2006/relationships" r:embed="rId1"/>
        <a:stretch>
          <a:fillRect/>
        </a:stretch>
      </xdr:blipFill>
      <xdr:spPr>
        <a:xfrm>
          <a:off x="2628900" y="7442200"/>
          <a:ext cx="7499257" cy="10058400"/>
        </a:xfrm>
        <a:prstGeom prst="rect">
          <a:avLst/>
        </a:prstGeom>
      </xdr:spPr>
    </xdr:pic>
    <xdr:clientData/>
  </xdr:twoCellAnchor>
  <xdr:twoCellAnchor editAs="oneCell">
    <xdr:from>
      <xdr:col>1</xdr:col>
      <xdr:colOff>0</xdr:colOff>
      <xdr:row>91</xdr:row>
      <xdr:rowOff>165100</xdr:rowOff>
    </xdr:from>
    <xdr:to>
      <xdr:col>10</xdr:col>
      <xdr:colOff>438082</xdr:colOff>
      <xdr:row>144</xdr:row>
      <xdr:rowOff>127000</xdr:rowOff>
    </xdr:to>
    <xdr:pic>
      <xdr:nvPicPr>
        <xdr:cNvPr id="3" name="Picture 2">
          <a:extLst>
            <a:ext uri="{FF2B5EF4-FFF2-40B4-BE49-F238E27FC236}">
              <a16:creationId xmlns:a16="http://schemas.microsoft.com/office/drawing/2014/main" id="{78112D49-2699-8444-B349-3FB0CD7034CE}"/>
            </a:ext>
          </a:extLst>
        </xdr:cNvPr>
        <xdr:cNvPicPr>
          <a:picLocks noChangeAspect="1"/>
        </xdr:cNvPicPr>
      </xdr:nvPicPr>
      <xdr:blipFill>
        <a:blip xmlns:r="http://schemas.openxmlformats.org/officeDocument/2006/relationships" r:embed="rId2"/>
        <a:stretch>
          <a:fillRect/>
        </a:stretch>
      </xdr:blipFill>
      <xdr:spPr>
        <a:xfrm>
          <a:off x="2616200" y="17500600"/>
          <a:ext cx="7423082" cy="10058400"/>
        </a:xfrm>
        <a:prstGeom prst="rect">
          <a:avLst/>
        </a:prstGeom>
      </xdr:spPr>
    </xdr:pic>
    <xdr:clientData/>
  </xdr:twoCellAnchor>
  <xdr:twoCellAnchor editAs="oneCell">
    <xdr:from>
      <xdr:col>0</xdr:col>
      <xdr:colOff>2603500</xdr:colOff>
      <xdr:row>144</xdr:row>
      <xdr:rowOff>76200</xdr:rowOff>
    </xdr:from>
    <xdr:to>
      <xdr:col>10</xdr:col>
      <xdr:colOff>419100</xdr:colOff>
      <xdr:row>198</xdr:row>
      <xdr:rowOff>5884</xdr:rowOff>
    </xdr:to>
    <xdr:pic>
      <xdr:nvPicPr>
        <xdr:cNvPr id="4" name="Picture 3">
          <a:extLst>
            <a:ext uri="{FF2B5EF4-FFF2-40B4-BE49-F238E27FC236}">
              <a16:creationId xmlns:a16="http://schemas.microsoft.com/office/drawing/2014/main" id="{E486E0EE-74C4-1546-82B4-FDB91D8CDA01}"/>
            </a:ext>
          </a:extLst>
        </xdr:cNvPr>
        <xdr:cNvPicPr>
          <a:picLocks noChangeAspect="1"/>
        </xdr:cNvPicPr>
      </xdr:nvPicPr>
      <xdr:blipFill>
        <a:blip xmlns:r="http://schemas.openxmlformats.org/officeDocument/2006/relationships" r:embed="rId3"/>
        <a:stretch>
          <a:fillRect/>
        </a:stretch>
      </xdr:blipFill>
      <xdr:spPr>
        <a:xfrm>
          <a:off x="2603500" y="27508200"/>
          <a:ext cx="7416800" cy="10216684"/>
        </a:xfrm>
        <a:prstGeom prst="rect">
          <a:avLst/>
        </a:prstGeom>
      </xdr:spPr>
    </xdr:pic>
    <xdr:clientData/>
  </xdr:twoCellAnchor>
  <xdr:twoCellAnchor editAs="oneCell">
    <xdr:from>
      <xdr:col>0</xdr:col>
      <xdr:colOff>2603500</xdr:colOff>
      <xdr:row>197</xdr:row>
      <xdr:rowOff>165100</xdr:rowOff>
    </xdr:from>
    <xdr:to>
      <xdr:col>10</xdr:col>
      <xdr:colOff>424903</xdr:colOff>
      <xdr:row>246</xdr:row>
      <xdr:rowOff>88900</xdr:rowOff>
    </xdr:to>
    <xdr:pic>
      <xdr:nvPicPr>
        <xdr:cNvPr id="5" name="Picture 4">
          <a:extLst>
            <a:ext uri="{FF2B5EF4-FFF2-40B4-BE49-F238E27FC236}">
              <a16:creationId xmlns:a16="http://schemas.microsoft.com/office/drawing/2014/main" id="{938DC642-F5C4-CC4A-8BAD-250A0BD87251}"/>
            </a:ext>
          </a:extLst>
        </xdr:cNvPr>
        <xdr:cNvPicPr>
          <a:picLocks noChangeAspect="1"/>
        </xdr:cNvPicPr>
      </xdr:nvPicPr>
      <xdr:blipFill>
        <a:blip xmlns:r="http://schemas.openxmlformats.org/officeDocument/2006/relationships" r:embed="rId4"/>
        <a:stretch>
          <a:fillRect/>
        </a:stretch>
      </xdr:blipFill>
      <xdr:spPr>
        <a:xfrm>
          <a:off x="2603500" y="37693600"/>
          <a:ext cx="7422603" cy="9258300"/>
        </a:xfrm>
        <a:prstGeom prst="rect">
          <a:avLst/>
        </a:prstGeom>
      </xdr:spPr>
    </xdr:pic>
    <xdr:clientData/>
  </xdr:twoCellAnchor>
  <xdr:twoCellAnchor editAs="oneCell">
    <xdr:from>
      <xdr:col>11</xdr:col>
      <xdr:colOff>0</xdr:colOff>
      <xdr:row>47</xdr:row>
      <xdr:rowOff>177800</xdr:rowOff>
    </xdr:from>
    <xdr:to>
      <xdr:col>14</xdr:col>
      <xdr:colOff>7010400</xdr:colOff>
      <xdr:row>79</xdr:row>
      <xdr:rowOff>78437</xdr:rowOff>
    </xdr:to>
    <xdr:pic>
      <xdr:nvPicPr>
        <xdr:cNvPr id="6" name="Picture 5">
          <a:extLst>
            <a:ext uri="{FF2B5EF4-FFF2-40B4-BE49-F238E27FC236}">
              <a16:creationId xmlns:a16="http://schemas.microsoft.com/office/drawing/2014/main" id="{6521BE87-E00C-4A48-BBFC-2AF72B4A9D2D}"/>
            </a:ext>
          </a:extLst>
        </xdr:cNvPr>
        <xdr:cNvPicPr>
          <a:picLocks noChangeAspect="1"/>
        </xdr:cNvPicPr>
      </xdr:nvPicPr>
      <xdr:blipFill>
        <a:blip xmlns:r="http://schemas.openxmlformats.org/officeDocument/2006/relationships" r:embed="rId5"/>
        <a:stretch>
          <a:fillRect/>
        </a:stretch>
      </xdr:blipFill>
      <xdr:spPr>
        <a:xfrm>
          <a:off x="10490200" y="9131300"/>
          <a:ext cx="10058400" cy="5996637"/>
        </a:xfrm>
        <a:prstGeom prst="rect">
          <a:avLst/>
        </a:prstGeom>
      </xdr:spPr>
    </xdr:pic>
    <xdr:clientData/>
  </xdr:twoCellAnchor>
  <xdr:twoCellAnchor editAs="oneCell">
    <xdr:from>
      <xdr:col>10</xdr:col>
      <xdr:colOff>876300</xdr:colOff>
      <xdr:row>79</xdr:row>
      <xdr:rowOff>50800</xdr:rowOff>
    </xdr:from>
    <xdr:to>
      <xdr:col>14</xdr:col>
      <xdr:colOff>6997700</xdr:colOff>
      <xdr:row>98</xdr:row>
      <xdr:rowOff>173616</xdr:rowOff>
    </xdr:to>
    <xdr:pic>
      <xdr:nvPicPr>
        <xdr:cNvPr id="7" name="Picture 6">
          <a:extLst>
            <a:ext uri="{FF2B5EF4-FFF2-40B4-BE49-F238E27FC236}">
              <a16:creationId xmlns:a16="http://schemas.microsoft.com/office/drawing/2014/main" id="{3DF86CE5-7E69-174C-AB8B-708662EBADEA}"/>
            </a:ext>
          </a:extLst>
        </xdr:cNvPr>
        <xdr:cNvPicPr>
          <a:picLocks noChangeAspect="1"/>
        </xdr:cNvPicPr>
      </xdr:nvPicPr>
      <xdr:blipFill>
        <a:blip xmlns:r="http://schemas.openxmlformats.org/officeDocument/2006/relationships" r:embed="rId6"/>
        <a:stretch>
          <a:fillRect/>
        </a:stretch>
      </xdr:blipFill>
      <xdr:spPr>
        <a:xfrm>
          <a:off x="10477500" y="15100300"/>
          <a:ext cx="10058400" cy="374231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546100</xdr:colOff>
      <xdr:row>49</xdr:row>
      <xdr:rowOff>177800</xdr:rowOff>
    </xdr:from>
    <xdr:to>
      <xdr:col>15</xdr:col>
      <xdr:colOff>4648200</xdr:colOff>
      <xdr:row>77</xdr:row>
      <xdr:rowOff>79477</xdr:rowOff>
    </xdr:to>
    <xdr:pic>
      <xdr:nvPicPr>
        <xdr:cNvPr id="2" name="Picture 1">
          <a:extLst>
            <a:ext uri="{FF2B5EF4-FFF2-40B4-BE49-F238E27FC236}">
              <a16:creationId xmlns:a16="http://schemas.microsoft.com/office/drawing/2014/main" id="{D9F7673D-16A1-C14B-8BDB-A9716A651850}"/>
            </a:ext>
          </a:extLst>
        </xdr:cNvPr>
        <xdr:cNvPicPr>
          <a:picLocks noChangeAspect="1"/>
        </xdr:cNvPicPr>
      </xdr:nvPicPr>
      <xdr:blipFill>
        <a:blip xmlns:r="http://schemas.openxmlformats.org/officeDocument/2006/relationships" r:embed="rId1"/>
        <a:stretch>
          <a:fillRect/>
        </a:stretch>
      </xdr:blipFill>
      <xdr:spPr>
        <a:xfrm>
          <a:off x="10007600" y="9512300"/>
          <a:ext cx="10058400" cy="5235677"/>
        </a:xfrm>
        <a:prstGeom prst="rect">
          <a:avLst/>
        </a:prstGeom>
      </xdr:spPr>
    </xdr:pic>
    <xdr:clientData/>
  </xdr:twoCellAnchor>
  <xdr:twoCellAnchor editAs="oneCell">
    <xdr:from>
      <xdr:col>10</xdr:col>
      <xdr:colOff>584200</xdr:colOff>
      <xdr:row>30</xdr:row>
      <xdr:rowOff>38100</xdr:rowOff>
    </xdr:from>
    <xdr:to>
      <xdr:col>15</xdr:col>
      <xdr:colOff>4686300</xdr:colOff>
      <xdr:row>50</xdr:row>
      <xdr:rowOff>24001</xdr:rowOff>
    </xdr:to>
    <xdr:pic>
      <xdr:nvPicPr>
        <xdr:cNvPr id="3" name="Picture 2">
          <a:extLst>
            <a:ext uri="{FF2B5EF4-FFF2-40B4-BE49-F238E27FC236}">
              <a16:creationId xmlns:a16="http://schemas.microsoft.com/office/drawing/2014/main" id="{A2A4CC35-7B2E-5645-8481-C6F380564172}"/>
            </a:ext>
          </a:extLst>
        </xdr:cNvPr>
        <xdr:cNvPicPr>
          <a:picLocks noChangeAspect="1"/>
        </xdr:cNvPicPr>
      </xdr:nvPicPr>
      <xdr:blipFill>
        <a:blip xmlns:r="http://schemas.openxmlformats.org/officeDocument/2006/relationships" r:embed="rId2"/>
        <a:stretch>
          <a:fillRect/>
        </a:stretch>
      </xdr:blipFill>
      <xdr:spPr>
        <a:xfrm>
          <a:off x="10045700" y="5753100"/>
          <a:ext cx="10058400" cy="3795901"/>
        </a:xfrm>
        <a:prstGeom prst="rect">
          <a:avLst/>
        </a:prstGeom>
      </xdr:spPr>
    </xdr:pic>
    <xdr:clientData/>
  </xdr:twoCellAnchor>
  <xdr:twoCellAnchor editAs="oneCell">
    <xdr:from>
      <xdr:col>1</xdr:col>
      <xdr:colOff>25400</xdr:colOff>
      <xdr:row>31</xdr:row>
      <xdr:rowOff>0</xdr:rowOff>
    </xdr:from>
    <xdr:to>
      <xdr:col>10</xdr:col>
      <xdr:colOff>592474</xdr:colOff>
      <xdr:row>83</xdr:row>
      <xdr:rowOff>152400</xdr:rowOff>
    </xdr:to>
    <xdr:pic>
      <xdr:nvPicPr>
        <xdr:cNvPr id="4" name="Picture 3">
          <a:extLst>
            <a:ext uri="{FF2B5EF4-FFF2-40B4-BE49-F238E27FC236}">
              <a16:creationId xmlns:a16="http://schemas.microsoft.com/office/drawing/2014/main" id="{356A9F46-0D13-E14A-92F5-10DE2D7AB371}"/>
            </a:ext>
          </a:extLst>
        </xdr:cNvPr>
        <xdr:cNvPicPr>
          <a:picLocks noChangeAspect="1"/>
        </xdr:cNvPicPr>
      </xdr:nvPicPr>
      <xdr:blipFill>
        <a:blip xmlns:r="http://schemas.openxmlformats.org/officeDocument/2006/relationships" r:embed="rId3"/>
        <a:stretch>
          <a:fillRect/>
        </a:stretch>
      </xdr:blipFill>
      <xdr:spPr>
        <a:xfrm>
          <a:off x="2641600" y="5905500"/>
          <a:ext cx="7412374" cy="10058400"/>
        </a:xfrm>
        <a:prstGeom prst="rect">
          <a:avLst/>
        </a:prstGeom>
      </xdr:spPr>
    </xdr:pic>
    <xdr:clientData/>
  </xdr:twoCellAnchor>
  <xdr:twoCellAnchor editAs="oneCell">
    <xdr:from>
      <xdr:col>1</xdr:col>
      <xdr:colOff>38100</xdr:colOff>
      <xdr:row>83</xdr:row>
      <xdr:rowOff>101600</xdr:rowOff>
    </xdr:from>
    <xdr:to>
      <xdr:col>10</xdr:col>
      <xdr:colOff>655207</xdr:colOff>
      <xdr:row>136</xdr:row>
      <xdr:rowOff>63500</xdr:rowOff>
    </xdr:to>
    <xdr:pic>
      <xdr:nvPicPr>
        <xdr:cNvPr id="5" name="Picture 4">
          <a:extLst>
            <a:ext uri="{FF2B5EF4-FFF2-40B4-BE49-F238E27FC236}">
              <a16:creationId xmlns:a16="http://schemas.microsoft.com/office/drawing/2014/main" id="{16710ACD-720A-BC41-8DDF-D89390341C93}"/>
            </a:ext>
          </a:extLst>
        </xdr:cNvPr>
        <xdr:cNvPicPr>
          <a:picLocks noChangeAspect="1"/>
        </xdr:cNvPicPr>
      </xdr:nvPicPr>
      <xdr:blipFill>
        <a:blip xmlns:r="http://schemas.openxmlformats.org/officeDocument/2006/relationships" r:embed="rId4"/>
        <a:stretch>
          <a:fillRect/>
        </a:stretch>
      </xdr:blipFill>
      <xdr:spPr>
        <a:xfrm>
          <a:off x="2654300" y="15913100"/>
          <a:ext cx="7462407" cy="10058400"/>
        </a:xfrm>
        <a:prstGeom prst="rect">
          <a:avLst/>
        </a:prstGeom>
      </xdr:spPr>
    </xdr:pic>
    <xdr:clientData/>
  </xdr:twoCellAnchor>
  <xdr:twoCellAnchor editAs="oneCell">
    <xdr:from>
      <xdr:col>1</xdr:col>
      <xdr:colOff>25400</xdr:colOff>
      <xdr:row>136</xdr:row>
      <xdr:rowOff>50800</xdr:rowOff>
    </xdr:from>
    <xdr:to>
      <xdr:col>11</xdr:col>
      <xdr:colOff>12700</xdr:colOff>
      <xdr:row>179</xdr:row>
      <xdr:rowOff>119167</xdr:rowOff>
    </xdr:to>
    <xdr:pic>
      <xdr:nvPicPr>
        <xdr:cNvPr id="6" name="Picture 5">
          <a:extLst>
            <a:ext uri="{FF2B5EF4-FFF2-40B4-BE49-F238E27FC236}">
              <a16:creationId xmlns:a16="http://schemas.microsoft.com/office/drawing/2014/main" id="{140C7C34-9388-1641-A485-5ED015C97F03}"/>
            </a:ext>
          </a:extLst>
        </xdr:cNvPr>
        <xdr:cNvPicPr>
          <a:picLocks noChangeAspect="1"/>
        </xdr:cNvPicPr>
      </xdr:nvPicPr>
      <xdr:blipFill>
        <a:blip xmlns:r="http://schemas.openxmlformats.org/officeDocument/2006/relationships" r:embed="rId5"/>
        <a:stretch>
          <a:fillRect/>
        </a:stretch>
      </xdr:blipFill>
      <xdr:spPr>
        <a:xfrm>
          <a:off x="2641600" y="25958800"/>
          <a:ext cx="7772400" cy="825986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12700</xdr:colOff>
      <xdr:row>29</xdr:row>
      <xdr:rowOff>0</xdr:rowOff>
    </xdr:from>
    <xdr:to>
      <xdr:col>10</xdr:col>
      <xdr:colOff>489674</xdr:colOff>
      <xdr:row>81</xdr:row>
      <xdr:rowOff>152400</xdr:rowOff>
    </xdr:to>
    <xdr:pic>
      <xdr:nvPicPr>
        <xdr:cNvPr id="2" name="Picture 1">
          <a:extLst>
            <a:ext uri="{FF2B5EF4-FFF2-40B4-BE49-F238E27FC236}">
              <a16:creationId xmlns:a16="http://schemas.microsoft.com/office/drawing/2014/main" id="{2C9D2874-A7A1-7D40-BBD6-2215045978B8}"/>
            </a:ext>
          </a:extLst>
        </xdr:cNvPr>
        <xdr:cNvPicPr>
          <a:picLocks noChangeAspect="1"/>
        </xdr:cNvPicPr>
      </xdr:nvPicPr>
      <xdr:blipFill>
        <a:blip xmlns:r="http://schemas.openxmlformats.org/officeDocument/2006/relationships" r:embed="rId1"/>
        <a:stretch>
          <a:fillRect/>
        </a:stretch>
      </xdr:blipFill>
      <xdr:spPr>
        <a:xfrm>
          <a:off x="2273300" y="5524500"/>
          <a:ext cx="7525474" cy="10058400"/>
        </a:xfrm>
        <a:prstGeom prst="rect">
          <a:avLst/>
        </a:prstGeom>
      </xdr:spPr>
    </xdr:pic>
    <xdr:clientData/>
  </xdr:twoCellAnchor>
  <xdr:twoCellAnchor editAs="oneCell">
    <xdr:from>
      <xdr:col>1</xdr:col>
      <xdr:colOff>12700</xdr:colOff>
      <xdr:row>81</xdr:row>
      <xdr:rowOff>25400</xdr:rowOff>
    </xdr:from>
    <xdr:to>
      <xdr:col>10</xdr:col>
      <xdr:colOff>391941</xdr:colOff>
      <xdr:row>133</xdr:row>
      <xdr:rowOff>177800</xdr:rowOff>
    </xdr:to>
    <xdr:pic>
      <xdr:nvPicPr>
        <xdr:cNvPr id="3" name="Picture 2">
          <a:extLst>
            <a:ext uri="{FF2B5EF4-FFF2-40B4-BE49-F238E27FC236}">
              <a16:creationId xmlns:a16="http://schemas.microsoft.com/office/drawing/2014/main" id="{F02E21B2-2668-B94E-9FEE-6683B9BC2229}"/>
            </a:ext>
          </a:extLst>
        </xdr:cNvPr>
        <xdr:cNvPicPr>
          <a:picLocks noChangeAspect="1"/>
        </xdr:cNvPicPr>
      </xdr:nvPicPr>
      <xdr:blipFill>
        <a:blip xmlns:r="http://schemas.openxmlformats.org/officeDocument/2006/relationships" r:embed="rId2"/>
        <a:stretch>
          <a:fillRect/>
        </a:stretch>
      </xdr:blipFill>
      <xdr:spPr>
        <a:xfrm>
          <a:off x="2273300" y="15455900"/>
          <a:ext cx="7427741" cy="10058400"/>
        </a:xfrm>
        <a:prstGeom prst="rect">
          <a:avLst/>
        </a:prstGeom>
      </xdr:spPr>
    </xdr:pic>
    <xdr:clientData/>
  </xdr:twoCellAnchor>
  <xdr:twoCellAnchor editAs="oneCell">
    <xdr:from>
      <xdr:col>1</xdr:col>
      <xdr:colOff>0</xdr:colOff>
      <xdr:row>133</xdr:row>
      <xdr:rowOff>88899</xdr:rowOff>
    </xdr:from>
    <xdr:to>
      <xdr:col>10</xdr:col>
      <xdr:colOff>381000</xdr:colOff>
      <xdr:row>188</xdr:row>
      <xdr:rowOff>98172</xdr:rowOff>
    </xdr:to>
    <xdr:pic>
      <xdr:nvPicPr>
        <xdr:cNvPr id="4" name="Picture 3">
          <a:extLst>
            <a:ext uri="{FF2B5EF4-FFF2-40B4-BE49-F238E27FC236}">
              <a16:creationId xmlns:a16="http://schemas.microsoft.com/office/drawing/2014/main" id="{0181BD9B-2333-BA40-B3FF-349C14BA60C9}"/>
            </a:ext>
          </a:extLst>
        </xdr:cNvPr>
        <xdr:cNvPicPr>
          <a:picLocks noChangeAspect="1"/>
        </xdr:cNvPicPr>
      </xdr:nvPicPr>
      <xdr:blipFill>
        <a:blip xmlns:r="http://schemas.openxmlformats.org/officeDocument/2006/relationships" r:embed="rId3"/>
        <a:stretch>
          <a:fillRect/>
        </a:stretch>
      </xdr:blipFill>
      <xdr:spPr>
        <a:xfrm>
          <a:off x="2260600" y="25425399"/>
          <a:ext cx="7429500" cy="10486773"/>
        </a:xfrm>
        <a:prstGeom prst="rect">
          <a:avLst/>
        </a:prstGeom>
      </xdr:spPr>
    </xdr:pic>
    <xdr:clientData/>
  </xdr:twoCellAnchor>
  <xdr:twoCellAnchor editAs="oneCell">
    <xdr:from>
      <xdr:col>10</xdr:col>
      <xdr:colOff>838200</xdr:colOff>
      <xdr:row>39</xdr:row>
      <xdr:rowOff>177800</xdr:rowOff>
    </xdr:from>
    <xdr:to>
      <xdr:col>14</xdr:col>
      <xdr:colOff>7035800</xdr:colOff>
      <xdr:row>67</xdr:row>
      <xdr:rowOff>20483</xdr:rowOff>
    </xdr:to>
    <xdr:pic>
      <xdr:nvPicPr>
        <xdr:cNvPr id="5" name="Picture 4">
          <a:extLst>
            <a:ext uri="{FF2B5EF4-FFF2-40B4-BE49-F238E27FC236}">
              <a16:creationId xmlns:a16="http://schemas.microsoft.com/office/drawing/2014/main" id="{9526CEE4-1483-3C45-95DE-9713EFA7BBB2}"/>
            </a:ext>
          </a:extLst>
        </xdr:cNvPr>
        <xdr:cNvPicPr>
          <a:picLocks noChangeAspect="1"/>
        </xdr:cNvPicPr>
      </xdr:nvPicPr>
      <xdr:blipFill>
        <a:blip xmlns:r="http://schemas.openxmlformats.org/officeDocument/2006/relationships" r:embed="rId4"/>
        <a:stretch>
          <a:fillRect/>
        </a:stretch>
      </xdr:blipFill>
      <xdr:spPr>
        <a:xfrm>
          <a:off x="10147300" y="7607300"/>
          <a:ext cx="10058400" cy="5176683"/>
        </a:xfrm>
        <a:prstGeom prst="rect">
          <a:avLst/>
        </a:prstGeom>
      </xdr:spPr>
    </xdr:pic>
    <xdr:clientData/>
  </xdr:twoCellAnchor>
  <xdr:twoCellAnchor editAs="oneCell">
    <xdr:from>
      <xdr:col>10</xdr:col>
      <xdr:colOff>838200</xdr:colOff>
      <xdr:row>66</xdr:row>
      <xdr:rowOff>177800</xdr:rowOff>
    </xdr:from>
    <xdr:to>
      <xdr:col>14</xdr:col>
      <xdr:colOff>7035800</xdr:colOff>
      <xdr:row>86</xdr:row>
      <xdr:rowOff>115908</xdr:rowOff>
    </xdr:to>
    <xdr:pic>
      <xdr:nvPicPr>
        <xdr:cNvPr id="6" name="Picture 5">
          <a:extLst>
            <a:ext uri="{FF2B5EF4-FFF2-40B4-BE49-F238E27FC236}">
              <a16:creationId xmlns:a16="http://schemas.microsoft.com/office/drawing/2014/main" id="{4EBCA184-92CD-CF41-A7AB-04BBA55EF09D}"/>
            </a:ext>
          </a:extLst>
        </xdr:cNvPr>
        <xdr:cNvPicPr>
          <a:picLocks noChangeAspect="1"/>
        </xdr:cNvPicPr>
      </xdr:nvPicPr>
      <xdr:blipFill>
        <a:blip xmlns:r="http://schemas.openxmlformats.org/officeDocument/2006/relationships" r:embed="rId5"/>
        <a:stretch>
          <a:fillRect/>
        </a:stretch>
      </xdr:blipFill>
      <xdr:spPr>
        <a:xfrm>
          <a:off x="10147300" y="12750800"/>
          <a:ext cx="10058400" cy="374810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2933700</xdr:colOff>
      <xdr:row>29</xdr:row>
      <xdr:rowOff>177800</xdr:rowOff>
    </xdr:from>
    <xdr:to>
      <xdr:col>10</xdr:col>
      <xdr:colOff>493058</xdr:colOff>
      <xdr:row>82</xdr:row>
      <xdr:rowOff>139700</xdr:rowOff>
    </xdr:to>
    <xdr:pic>
      <xdr:nvPicPr>
        <xdr:cNvPr id="2" name="Picture 1">
          <a:extLst>
            <a:ext uri="{FF2B5EF4-FFF2-40B4-BE49-F238E27FC236}">
              <a16:creationId xmlns:a16="http://schemas.microsoft.com/office/drawing/2014/main" id="{036E7887-C143-EC43-8260-F9C4A6E80366}"/>
            </a:ext>
          </a:extLst>
        </xdr:cNvPr>
        <xdr:cNvPicPr>
          <a:picLocks noChangeAspect="1"/>
        </xdr:cNvPicPr>
      </xdr:nvPicPr>
      <xdr:blipFill>
        <a:blip xmlns:r="http://schemas.openxmlformats.org/officeDocument/2006/relationships" r:embed="rId1"/>
        <a:stretch>
          <a:fillRect/>
        </a:stretch>
      </xdr:blipFill>
      <xdr:spPr>
        <a:xfrm>
          <a:off x="2933700" y="5702300"/>
          <a:ext cx="7617758" cy="10058400"/>
        </a:xfrm>
        <a:prstGeom prst="rect">
          <a:avLst/>
        </a:prstGeom>
      </xdr:spPr>
    </xdr:pic>
    <xdr:clientData/>
  </xdr:twoCellAnchor>
  <xdr:twoCellAnchor editAs="oneCell">
    <xdr:from>
      <xdr:col>0</xdr:col>
      <xdr:colOff>2946400</xdr:colOff>
      <xdr:row>82</xdr:row>
      <xdr:rowOff>101599</xdr:rowOff>
    </xdr:from>
    <xdr:to>
      <xdr:col>10</xdr:col>
      <xdr:colOff>393700</xdr:colOff>
      <xdr:row>136</xdr:row>
      <xdr:rowOff>79018</xdr:rowOff>
    </xdr:to>
    <xdr:pic>
      <xdr:nvPicPr>
        <xdr:cNvPr id="3" name="Picture 2">
          <a:extLst>
            <a:ext uri="{FF2B5EF4-FFF2-40B4-BE49-F238E27FC236}">
              <a16:creationId xmlns:a16="http://schemas.microsoft.com/office/drawing/2014/main" id="{2D246E4F-0909-1C4B-A9DF-EE8C7AE66601}"/>
            </a:ext>
          </a:extLst>
        </xdr:cNvPr>
        <xdr:cNvPicPr>
          <a:picLocks noChangeAspect="1"/>
        </xdr:cNvPicPr>
      </xdr:nvPicPr>
      <xdr:blipFill>
        <a:blip xmlns:r="http://schemas.openxmlformats.org/officeDocument/2006/relationships" r:embed="rId2"/>
        <a:stretch>
          <a:fillRect/>
        </a:stretch>
      </xdr:blipFill>
      <xdr:spPr>
        <a:xfrm>
          <a:off x="2946400" y="15722599"/>
          <a:ext cx="7505700" cy="10264419"/>
        </a:xfrm>
        <a:prstGeom prst="rect">
          <a:avLst/>
        </a:prstGeom>
      </xdr:spPr>
    </xdr:pic>
    <xdr:clientData/>
  </xdr:twoCellAnchor>
  <xdr:twoCellAnchor editAs="oneCell">
    <xdr:from>
      <xdr:col>0</xdr:col>
      <xdr:colOff>2933700</xdr:colOff>
      <xdr:row>136</xdr:row>
      <xdr:rowOff>38100</xdr:rowOff>
    </xdr:from>
    <xdr:to>
      <xdr:col>10</xdr:col>
      <xdr:colOff>368611</xdr:colOff>
      <xdr:row>193</xdr:row>
      <xdr:rowOff>25400</xdr:rowOff>
    </xdr:to>
    <xdr:pic>
      <xdr:nvPicPr>
        <xdr:cNvPr id="4" name="Picture 3">
          <a:extLst>
            <a:ext uri="{FF2B5EF4-FFF2-40B4-BE49-F238E27FC236}">
              <a16:creationId xmlns:a16="http://schemas.microsoft.com/office/drawing/2014/main" id="{8CD88583-C004-4944-8035-537080BC9EBF}"/>
            </a:ext>
          </a:extLst>
        </xdr:cNvPr>
        <xdr:cNvPicPr>
          <a:picLocks noChangeAspect="1"/>
        </xdr:cNvPicPr>
      </xdr:nvPicPr>
      <xdr:blipFill>
        <a:blip xmlns:r="http://schemas.openxmlformats.org/officeDocument/2006/relationships" r:embed="rId3"/>
        <a:stretch>
          <a:fillRect/>
        </a:stretch>
      </xdr:blipFill>
      <xdr:spPr>
        <a:xfrm>
          <a:off x="2933700" y="25946100"/>
          <a:ext cx="7493311" cy="10845800"/>
        </a:xfrm>
        <a:prstGeom prst="rect">
          <a:avLst/>
        </a:prstGeom>
      </xdr:spPr>
    </xdr:pic>
    <xdr:clientData/>
  </xdr:twoCellAnchor>
  <xdr:twoCellAnchor editAs="oneCell">
    <xdr:from>
      <xdr:col>10</xdr:col>
      <xdr:colOff>863600</xdr:colOff>
      <xdr:row>39</xdr:row>
      <xdr:rowOff>177800</xdr:rowOff>
    </xdr:from>
    <xdr:to>
      <xdr:col>15</xdr:col>
      <xdr:colOff>6007100</xdr:colOff>
      <xdr:row>68</xdr:row>
      <xdr:rowOff>154448</xdr:rowOff>
    </xdr:to>
    <xdr:pic>
      <xdr:nvPicPr>
        <xdr:cNvPr id="5" name="Picture 4">
          <a:extLst>
            <a:ext uri="{FF2B5EF4-FFF2-40B4-BE49-F238E27FC236}">
              <a16:creationId xmlns:a16="http://schemas.microsoft.com/office/drawing/2014/main" id="{DB78AAA3-AABE-C746-A0CD-FD1CE586572C}"/>
            </a:ext>
          </a:extLst>
        </xdr:cNvPr>
        <xdr:cNvPicPr>
          <a:picLocks noChangeAspect="1"/>
        </xdr:cNvPicPr>
      </xdr:nvPicPr>
      <xdr:blipFill>
        <a:blip xmlns:r="http://schemas.openxmlformats.org/officeDocument/2006/relationships" r:embed="rId4"/>
        <a:stretch>
          <a:fillRect/>
        </a:stretch>
      </xdr:blipFill>
      <xdr:spPr>
        <a:xfrm>
          <a:off x="10922000" y="7607300"/>
          <a:ext cx="10058400" cy="5501148"/>
        </a:xfrm>
        <a:prstGeom prst="rect">
          <a:avLst/>
        </a:prstGeom>
      </xdr:spPr>
    </xdr:pic>
    <xdr:clientData/>
  </xdr:twoCellAnchor>
  <xdr:twoCellAnchor editAs="oneCell">
    <xdr:from>
      <xdr:col>11</xdr:col>
      <xdr:colOff>0</xdr:colOff>
      <xdr:row>68</xdr:row>
      <xdr:rowOff>114300</xdr:rowOff>
    </xdr:from>
    <xdr:to>
      <xdr:col>15</xdr:col>
      <xdr:colOff>6032500</xdr:colOff>
      <xdr:row>88</xdr:row>
      <xdr:rowOff>86317</xdr:rowOff>
    </xdr:to>
    <xdr:pic>
      <xdr:nvPicPr>
        <xdr:cNvPr id="6" name="Picture 5">
          <a:extLst>
            <a:ext uri="{FF2B5EF4-FFF2-40B4-BE49-F238E27FC236}">
              <a16:creationId xmlns:a16="http://schemas.microsoft.com/office/drawing/2014/main" id="{63D2BCBF-718F-CE4C-BEB9-760D06F1870D}"/>
            </a:ext>
          </a:extLst>
        </xdr:cNvPr>
        <xdr:cNvPicPr>
          <a:picLocks noChangeAspect="1"/>
        </xdr:cNvPicPr>
      </xdr:nvPicPr>
      <xdr:blipFill>
        <a:blip xmlns:r="http://schemas.openxmlformats.org/officeDocument/2006/relationships" r:embed="rId5"/>
        <a:stretch>
          <a:fillRect/>
        </a:stretch>
      </xdr:blipFill>
      <xdr:spPr>
        <a:xfrm>
          <a:off x="10947400" y="13068300"/>
          <a:ext cx="10058400" cy="378201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37</xdr:row>
      <xdr:rowOff>12700</xdr:rowOff>
    </xdr:from>
    <xdr:to>
      <xdr:col>10</xdr:col>
      <xdr:colOff>604482</xdr:colOff>
      <xdr:row>89</xdr:row>
      <xdr:rowOff>165100</xdr:rowOff>
    </xdr:to>
    <xdr:pic>
      <xdr:nvPicPr>
        <xdr:cNvPr id="2" name="Picture 1">
          <a:extLst>
            <a:ext uri="{FF2B5EF4-FFF2-40B4-BE49-F238E27FC236}">
              <a16:creationId xmlns:a16="http://schemas.microsoft.com/office/drawing/2014/main" id="{3D72E3C3-E2C5-6944-9A29-B8620570D619}"/>
            </a:ext>
          </a:extLst>
        </xdr:cNvPr>
        <xdr:cNvPicPr>
          <a:picLocks noChangeAspect="1"/>
        </xdr:cNvPicPr>
      </xdr:nvPicPr>
      <xdr:blipFill>
        <a:blip xmlns:r="http://schemas.openxmlformats.org/officeDocument/2006/relationships" r:embed="rId1"/>
        <a:stretch>
          <a:fillRect/>
        </a:stretch>
      </xdr:blipFill>
      <xdr:spPr>
        <a:xfrm>
          <a:off x="2959100" y="7061200"/>
          <a:ext cx="7703782" cy="10058400"/>
        </a:xfrm>
        <a:prstGeom prst="rect">
          <a:avLst/>
        </a:prstGeom>
      </xdr:spPr>
    </xdr:pic>
    <xdr:clientData/>
  </xdr:twoCellAnchor>
  <xdr:twoCellAnchor editAs="oneCell">
    <xdr:from>
      <xdr:col>1</xdr:col>
      <xdr:colOff>0</xdr:colOff>
      <xdr:row>89</xdr:row>
      <xdr:rowOff>63500</xdr:rowOff>
    </xdr:from>
    <xdr:to>
      <xdr:col>10</xdr:col>
      <xdr:colOff>535190</xdr:colOff>
      <xdr:row>142</xdr:row>
      <xdr:rowOff>25400</xdr:rowOff>
    </xdr:to>
    <xdr:pic>
      <xdr:nvPicPr>
        <xdr:cNvPr id="3" name="Picture 2">
          <a:extLst>
            <a:ext uri="{FF2B5EF4-FFF2-40B4-BE49-F238E27FC236}">
              <a16:creationId xmlns:a16="http://schemas.microsoft.com/office/drawing/2014/main" id="{5FFBC01C-D771-C44E-B0D4-CFFF1A72003C}"/>
            </a:ext>
          </a:extLst>
        </xdr:cNvPr>
        <xdr:cNvPicPr>
          <a:picLocks noChangeAspect="1"/>
        </xdr:cNvPicPr>
      </xdr:nvPicPr>
      <xdr:blipFill>
        <a:blip xmlns:r="http://schemas.openxmlformats.org/officeDocument/2006/relationships" r:embed="rId2"/>
        <a:stretch>
          <a:fillRect/>
        </a:stretch>
      </xdr:blipFill>
      <xdr:spPr>
        <a:xfrm>
          <a:off x="2959100" y="17018000"/>
          <a:ext cx="7634490" cy="10058400"/>
        </a:xfrm>
        <a:prstGeom prst="rect">
          <a:avLst/>
        </a:prstGeom>
      </xdr:spPr>
    </xdr:pic>
    <xdr:clientData/>
  </xdr:twoCellAnchor>
  <xdr:twoCellAnchor editAs="oneCell">
    <xdr:from>
      <xdr:col>1</xdr:col>
      <xdr:colOff>0</xdr:colOff>
      <xdr:row>141</xdr:row>
      <xdr:rowOff>88900</xdr:rowOff>
    </xdr:from>
    <xdr:to>
      <xdr:col>10</xdr:col>
      <xdr:colOff>495300</xdr:colOff>
      <xdr:row>195</xdr:row>
      <xdr:rowOff>184496</xdr:rowOff>
    </xdr:to>
    <xdr:pic>
      <xdr:nvPicPr>
        <xdr:cNvPr id="4" name="Picture 3">
          <a:extLst>
            <a:ext uri="{FF2B5EF4-FFF2-40B4-BE49-F238E27FC236}">
              <a16:creationId xmlns:a16="http://schemas.microsoft.com/office/drawing/2014/main" id="{3F6DFA10-6633-374E-BC78-B369539F7D53}"/>
            </a:ext>
          </a:extLst>
        </xdr:cNvPr>
        <xdr:cNvPicPr>
          <a:picLocks noChangeAspect="1"/>
        </xdr:cNvPicPr>
      </xdr:nvPicPr>
      <xdr:blipFill>
        <a:blip xmlns:r="http://schemas.openxmlformats.org/officeDocument/2006/relationships" r:embed="rId3"/>
        <a:stretch>
          <a:fillRect/>
        </a:stretch>
      </xdr:blipFill>
      <xdr:spPr>
        <a:xfrm>
          <a:off x="2959100" y="26949400"/>
          <a:ext cx="7594600" cy="10382596"/>
        </a:xfrm>
        <a:prstGeom prst="rect">
          <a:avLst/>
        </a:prstGeom>
      </xdr:spPr>
    </xdr:pic>
    <xdr:clientData/>
  </xdr:twoCellAnchor>
  <xdr:twoCellAnchor editAs="oneCell">
    <xdr:from>
      <xdr:col>1</xdr:col>
      <xdr:colOff>0</xdr:colOff>
      <xdr:row>195</xdr:row>
      <xdr:rowOff>12700</xdr:rowOff>
    </xdr:from>
    <xdr:to>
      <xdr:col>10</xdr:col>
      <xdr:colOff>698500</xdr:colOff>
      <xdr:row>250</xdr:row>
      <xdr:rowOff>95450</xdr:rowOff>
    </xdr:to>
    <xdr:pic>
      <xdr:nvPicPr>
        <xdr:cNvPr id="5" name="Picture 4">
          <a:extLst>
            <a:ext uri="{FF2B5EF4-FFF2-40B4-BE49-F238E27FC236}">
              <a16:creationId xmlns:a16="http://schemas.microsoft.com/office/drawing/2014/main" id="{CB5E0F70-D4D7-1643-8621-8E66965A80FC}"/>
            </a:ext>
          </a:extLst>
        </xdr:cNvPr>
        <xdr:cNvPicPr>
          <a:picLocks noChangeAspect="1"/>
        </xdr:cNvPicPr>
      </xdr:nvPicPr>
      <xdr:blipFill>
        <a:blip xmlns:r="http://schemas.openxmlformats.org/officeDocument/2006/relationships" r:embed="rId4"/>
        <a:stretch>
          <a:fillRect/>
        </a:stretch>
      </xdr:blipFill>
      <xdr:spPr>
        <a:xfrm>
          <a:off x="2959100" y="37160200"/>
          <a:ext cx="7797800" cy="10560250"/>
        </a:xfrm>
        <a:prstGeom prst="rect">
          <a:avLst/>
        </a:prstGeom>
      </xdr:spPr>
    </xdr:pic>
    <xdr:clientData/>
  </xdr:twoCellAnchor>
  <xdr:twoCellAnchor editAs="oneCell">
    <xdr:from>
      <xdr:col>10</xdr:col>
      <xdr:colOff>876300</xdr:colOff>
      <xdr:row>45</xdr:row>
      <xdr:rowOff>12700</xdr:rowOff>
    </xdr:from>
    <xdr:to>
      <xdr:col>14</xdr:col>
      <xdr:colOff>6692900</xdr:colOff>
      <xdr:row>76</xdr:row>
      <xdr:rowOff>125992</xdr:rowOff>
    </xdr:to>
    <xdr:pic>
      <xdr:nvPicPr>
        <xdr:cNvPr id="6" name="Picture 5">
          <a:extLst>
            <a:ext uri="{FF2B5EF4-FFF2-40B4-BE49-F238E27FC236}">
              <a16:creationId xmlns:a16="http://schemas.microsoft.com/office/drawing/2014/main" id="{D925C29E-333A-4845-A6D1-0A889DF8290D}"/>
            </a:ext>
          </a:extLst>
        </xdr:cNvPr>
        <xdr:cNvPicPr>
          <a:picLocks noChangeAspect="1"/>
        </xdr:cNvPicPr>
      </xdr:nvPicPr>
      <xdr:blipFill>
        <a:blip xmlns:r="http://schemas.openxmlformats.org/officeDocument/2006/relationships" r:embed="rId5"/>
        <a:stretch>
          <a:fillRect/>
        </a:stretch>
      </xdr:blipFill>
      <xdr:spPr>
        <a:xfrm>
          <a:off x="10934700" y="8585200"/>
          <a:ext cx="10058400" cy="6018792"/>
        </a:xfrm>
        <a:prstGeom prst="rect">
          <a:avLst/>
        </a:prstGeom>
      </xdr:spPr>
    </xdr:pic>
    <xdr:clientData/>
  </xdr:twoCellAnchor>
  <xdr:twoCellAnchor editAs="oneCell">
    <xdr:from>
      <xdr:col>10</xdr:col>
      <xdr:colOff>876300</xdr:colOff>
      <xdr:row>76</xdr:row>
      <xdr:rowOff>88900</xdr:rowOff>
    </xdr:from>
    <xdr:to>
      <xdr:col>14</xdr:col>
      <xdr:colOff>6692900</xdr:colOff>
      <xdr:row>96</xdr:row>
      <xdr:rowOff>73827</xdr:rowOff>
    </xdr:to>
    <xdr:pic>
      <xdr:nvPicPr>
        <xdr:cNvPr id="7" name="Picture 6">
          <a:extLst>
            <a:ext uri="{FF2B5EF4-FFF2-40B4-BE49-F238E27FC236}">
              <a16:creationId xmlns:a16="http://schemas.microsoft.com/office/drawing/2014/main" id="{9526D38F-1CA9-054D-8474-F02B7EBD2328}"/>
            </a:ext>
          </a:extLst>
        </xdr:cNvPr>
        <xdr:cNvPicPr>
          <a:picLocks noChangeAspect="1"/>
        </xdr:cNvPicPr>
      </xdr:nvPicPr>
      <xdr:blipFill>
        <a:blip xmlns:r="http://schemas.openxmlformats.org/officeDocument/2006/relationships" r:embed="rId6"/>
        <a:stretch>
          <a:fillRect/>
        </a:stretch>
      </xdr:blipFill>
      <xdr:spPr>
        <a:xfrm>
          <a:off x="10934700" y="14566900"/>
          <a:ext cx="10058400" cy="379492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25400</xdr:colOff>
      <xdr:row>22</xdr:row>
      <xdr:rowOff>12700</xdr:rowOff>
    </xdr:from>
    <xdr:to>
      <xdr:col>10</xdr:col>
      <xdr:colOff>677683</xdr:colOff>
      <xdr:row>74</xdr:row>
      <xdr:rowOff>165100</xdr:rowOff>
    </xdr:to>
    <xdr:pic>
      <xdr:nvPicPr>
        <xdr:cNvPr id="2" name="Picture 1">
          <a:extLst>
            <a:ext uri="{FF2B5EF4-FFF2-40B4-BE49-F238E27FC236}">
              <a16:creationId xmlns:a16="http://schemas.microsoft.com/office/drawing/2014/main" id="{EAA0BCCE-734F-1A40-BFC9-9AB6EB386A27}"/>
            </a:ext>
          </a:extLst>
        </xdr:cNvPr>
        <xdr:cNvPicPr>
          <a:picLocks noChangeAspect="1"/>
        </xdr:cNvPicPr>
      </xdr:nvPicPr>
      <xdr:blipFill>
        <a:blip xmlns:r="http://schemas.openxmlformats.org/officeDocument/2006/relationships" r:embed="rId1"/>
        <a:stretch>
          <a:fillRect/>
        </a:stretch>
      </xdr:blipFill>
      <xdr:spPr>
        <a:xfrm>
          <a:off x="2286000" y="4203700"/>
          <a:ext cx="7751583" cy="10058400"/>
        </a:xfrm>
        <a:prstGeom prst="rect">
          <a:avLst/>
        </a:prstGeom>
      </xdr:spPr>
    </xdr:pic>
    <xdr:clientData/>
  </xdr:twoCellAnchor>
  <xdr:twoCellAnchor editAs="oneCell">
    <xdr:from>
      <xdr:col>1</xdr:col>
      <xdr:colOff>12700</xdr:colOff>
      <xdr:row>74</xdr:row>
      <xdr:rowOff>38100</xdr:rowOff>
    </xdr:from>
    <xdr:to>
      <xdr:col>10</xdr:col>
      <xdr:colOff>673182</xdr:colOff>
      <xdr:row>108</xdr:row>
      <xdr:rowOff>88900</xdr:rowOff>
    </xdr:to>
    <xdr:pic>
      <xdr:nvPicPr>
        <xdr:cNvPr id="3" name="Picture 2">
          <a:extLst>
            <a:ext uri="{FF2B5EF4-FFF2-40B4-BE49-F238E27FC236}">
              <a16:creationId xmlns:a16="http://schemas.microsoft.com/office/drawing/2014/main" id="{3F4FB85A-0A6A-934D-B71F-416250FD5305}"/>
            </a:ext>
          </a:extLst>
        </xdr:cNvPr>
        <xdr:cNvPicPr>
          <a:picLocks noChangeAspect="1"/>
        </xdr:cNvPicPr>
      </xdr:nvPicPr>
      <xdr:blipFill>
        <a:blip xmlns:r="http://schemas.openxmlformats.org/officeDocument/2006/relationships" r:embed="rId2"/>
        <a:stretch>
          <a:fillRect/>
        </a:stretch>
      </xdr:blipFill>
      <xdr:spPr>
        <a:xfrm>
          <a:off x="2273300" y="14135100"/>
          <a:ext cx="7759782" cy="6527800"/>
        </a:xfrm>
        <a:prstGeom prst="rect">
          <a:avLst/>
        </a:prstGeom>
      </xdr:spPr>
    </xdr:pic>
    <xdr:clientData/>
  </xdr:twoCellAnchor>
  <xdr:twoCellAnchor editAs="oneCell">
    <xdr:from>
      <xdr:col>1</xdr:col>
      <xdr:colOff>25400</xdr:colOff>
      <xdr:row>108</xdr:row>
      <xdr:rowOff>12700</xdr:rowOff>
    </xdr:from>
    <xdr:to>
      <xdr:col>10</xdr:col>
      <xdr:colOff>672396</xdr:colOff>
      <xdr:row>163</xdr:row>
      <xdr:rowOff>63500</xdr:rowOff>
    </xdr:to>
    <xdr:pic>
      <xdr:nvPicPr>
        <xdr:cNvPr id="4" name="Picture 3">
          <a:extLst>
            <a:ext uri="{FF2B5EF4-FFF2-40B4-BE49-F238E27FC236}">
              <a16:creationId xmlns:a16="http://schemas.microsoft.com/office/drawing/2014/main" id="{E72A0C8A-E9E4-1746-B575-0D3D70DFE036}"/>
            </a:ext>
          </a:extLst>
        </xdr:cNvPr>
        <xdr:cNvPicPr>
          <a:picLocks noChangeAspect="1"/>
        </xdr:cNvPicPr>
      </xdr:nvPicPr>
      <xdr:blipFill>
        <a:blip xmlns:r="http://schemas.openxmlformats.org/officeDocument/2006/relationships" r:embed="rId3"/>
        <a:stretch>
          <a:fillRect/>
        </a:stretch>
      </xdr:blipFill>
      <xdr:spPr>
        <a:xfrm>
          <a:off x="2286000" y="20586700"/>
          <a:ext cx="7746296" cy="10528300"/>
        </a:xfrm>
        <a:prstGeom prst="rect">
          <a:avLst/>
        </a:prstGeom>
      </xdr:spPr>
    </xdr:pic>
    <xdr:clientData/>
  </xdr:twoCellAnchor>
  <xdr:twoCellAnchor editAs="oneCell">
    <xdr:from>
      <xdr:col>10</xdr:col>
      <xdr:colOff>863600</xdr:colOff>
      <xdr:row>22</xdr:row>
      <xdr:rowOff>0</xdr:rowOff>
    </xdr:from>
    <xdr:to>
      <xdr:col>15</xdr:col>
      <xdr:colOff>6680200</xdr:colOff>
      <xdr:row>49</xdr:row>
      <xdr:rowOff>3860</xdr:rowOff>
    </xdr:to>
    <xdr:pic>
      <xdr:nvPicPr>
        <xdr:cNvPr id="5" name="Picture 4">
          <a:extLst>
            <a:ext uri="{FF2B5EF4-FFF2-40B4-BE49-F238E27FC236}">
              <a16:creationId xmlns:a16="http://schemas.microsoft.com/office/drawing/2014/main" id="{7F5690C3-C9F7-A34B-99A4-84843D335D9A}"/>
            </a:ext>
          </a:extLst>
        </xdr:cNvPr>
        <xdr:cNvPicPr>
          <a:picLocks noChangeAspect="1"/>
        </xdr:cNvPicPr>
      </xdr:nvPicPr>
      <xdr:blipFill>
        <a:blip xmlns:r="http://schemas.openxmlformats.org/officeDocument/2006/relationships" r:embed="rId4"/>
        <a:stretch>
          <a:fillRect/>
        </a:stretch>
      </xdr:blipFill>
      <xdr:spPr>
        <a:xfrm>
          <a:off x="10223500" y="4191000"/>
          <a:ext cx="10058400" cy="5147360"/>
        </a:xfrm>
        <a:prstGeom prst="rect">
          <a:avLst/>
        </a:prstGeom>
      </xdr:spPr>
    </xdr:pic>
    <xdr:clientData/>
  </xdr:twoCellAnchor>
  <xdr:twoCellAnchor editAs="oneCell">
    <xdr:from>
      <xdr:col>10</xdr:col>
      <xdr:colOff>863600</xdr:colOff>
      <xdr:row>48</xdr:row>
      <xdr:rowOff>177800</xdr:rowOff>
    </xdr:from>
    <xdr:to>
      <xdr:col>15</xdr:col>
      <xdr:colOff>6680200</xdr:colOff>
      <xdr:row>68</xdr:row>
      <xdr:rowOff>134161</xdr:rowOff>
    </xdr:to>
    <xdr:pic>
      <xdr:nvPicPr>
        <xdr:cNvPr id="6" name="Picture 5">
          <a:extLst>
            <a:ext uri="{FF2B5EF4-FFF2-40B4-BE49-F238E27FC236}">
              <a16:creationId xmlns:a16="http://schemas.microsoft.com/office/drawing/2014/main" id="{D7C30E9C-AEDE-764B-B257-28D8A9B07365}"/>
            </a:ext>
          </a:extLst>
        </xdr:cNvPr>
        <xdr:cNvPicPr>
          <a:picLocks noChangeAspect="1"/>
        </xdr:cNvPicPr>
      </xdr:nvPicPr>
      <xdr:blipFill>
        <a:blip xmlns:r="http://schemas.openxmlformats.org/officeDocument/2006/relationships" r:embed="rId5"/>
        <a:stretch>
          <a:fillRect/>
        </a:stretch>
      </xdr:blipFill>
      <xdr:spPr>
        <a:xfrm>
          <a:off x="10223500" y="9321800"/>
          <a:ext cx="10058400" cy="376636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2247900</xdr:colOff>
      <xdr:row>32</xdr:row>
      <xdr:rowOff>25400</xdr:rowOff>
    </xdr:from>
    <xdr:to>
      <xdr:col>10</xdr:col>
      <xdr:colOff>553507</xdr:colOff>
      <xdr:row>84</xdr:row>
      <xdr:rowOff>177800</xdr:rowOff>
    </xdr:to>
    <xdr:pic>
      <xdr:nvPicPr>
        <xdr:cNvPr id="2" name="Picture 1">
          <a:extLst>
            <a:ext uri="{FF2B5EF4-FFF2-40B4-BE49-F238E27FC236}">
              <a16:creationId xmlns:a16="http://schemas.microsoft.com/office/drawing/2014/main" id="{E2ECCD75-90E7-114C-97F1-D5E6EB7385C8}"/>
            </a:ext>
          </a:extLst>
        </xdr:cNvPr>
        <xdr:cNvPicPr>
          <a:picLocks noChangeAspect="1"/>
        </xdr:cNvPicPr>
      </xdr:nvPicPr>
      <xdr:blipFill>
        <a:blip xmlns:r="http://schemas.openxmlformats.org/officeDocument/2006/relationships" r:embed="rId1"/>
        <a:stretch>
          <a:fillRect/>
        </a:stretch>
      </xdr:blipFill>
      <xdr:spPr>
        <a:xfrm>
          <a:off x="2247900" y="6121400"/>
          <a:ext cx="7665507" cy="10058400"/>
        </a:xfrm>
        <a:prstGeom prst="rect">
          <a:avLst/>
        </a:prstGeom>
      </xdr:spPr>
    </xdr:pic>
    <xdr:clientData/>
  </xdr:twoCellAnchor>
  <xdr:twoCellAnchor editAs="oneCell">
    <xdr:from>
      <xdr:col>0</xdr:col>
      <xdr:colOff>2209800</xdr:colOff>
      <xdr:row>84</xdr:row>
      <xdr:rowOff>127000</xdr:rowOff>
    </xdr:from>
    <xdr:to>
      <xdr:col>10</xdr:col>
      <xdr:colOff>622300</xdr:colOff>
      <xdr:row>136</xdr:row>
      <xdr:rowOff>122473</xdr:rowOff>
    </xdr:to>
    <xdr:pic>
      <xdr:nvPicPr>
        <xdr:cNvPr id="3" name="Picture 2">
          <a:extLst>
            <a:ext uri="{FF2B5EF4-FFF2-40B4-BE49-F238E27FC236}">
              <a16:creationId xmlns:a16="http://schemas.microsoft.com/office/drawing/2014/main" id="{3A6C7A65-9D5A-5A4E-ABD6-2FE22ED376C0}"/>
            </a:ext>
          </a:extLst>
        </xdr:cNvPr>
        <xdr:cNvPicPr>
          <a:picLocks noChangeAspect="1"/>
        </xdr:cNvPicPr>
      </xdr:nvPicPr>
      <xdr:blipFill>
        <a:blip xmlns:r="http://schemas.openxmlformats.org/officeDocument/2006/relationships" r:embed="rId2"/>
        <a:stretch>
          <a:fillRect/>
        </a:stretch>
      </xdr:blipFill>
      <xdr:spPr>
        <a:xfrm>
          <a:off x="2209800" y="16129000"/>
          <a:ext cx="7772400" cy="9901473"/>
        </a:xfrm>
        <a:prstGeom prst="rect">
          <a:avLst/>
        </a:prstGeom>
      </xdr:spPr>
    </xdr:pic>
    <xdr:clientData/>
  </xdr:twoCellAnchor>
  <xdr:twoCellAnchor editAs="oneCell">
    <xdr:from>
      <xdr:col>0</xdr:col>
      <xdr:colOff>2209800</xdr:colOff>
      <xdr:row>136</xdr:row>
      <xdr:rowOff>50800</xdr:rowOff>
    </xdr:from>
    <xdr:to>
      <xdr:col>10</xdr:col>
      <xdr:colOff>612181</xdr:colOff>
      <xdr:row>190</xdr:row>
      <xdr:rowOff>12700</xdr:rowOff>
    </xdr:to>
    <xdr:pic>
      <xdr:nvPicPr>
        <xdr:cNvPr id="4" name="Picture 3">
          <a:extLst>
            <a:ext uri="{FF2B5EF4-FFF2-40B4-BE49-F238E27FC236}">
              <a16:creationId xmlns:a16="http://schemas.microsoft.com/office/drawing/2014/main" id="{D2269D9C-53EF-4044-A859-E993462EAAD9}"/>
            </a:ext>
          </a:extLst>
        </xdr:cNvPr>
        <xdr:cNvPicPr>
          <a:picLocks noChangeAspect="1"/>
        </xdr:cNvPicPr>
      </xdr:nvPicPr>
      <xdr:blipFill>
        <a:blip xmlns:r="http://schemas.openxmlformats.org/officeDocument/2006/relationships" r:embed="rId3"/>
        <a:stretch>
          <a:fillRect/>
        </a:stretch>
      </xdr:blipFill>
      <xdr:spPr>
        <a:xfrm>
          <a:off x="2209800" y="25958800"/>
          <a:ext cx="7762281" cy="10248900"/>
        </a:xfrm>
        <a:prstGeom prst="rect">
          <a:avLst/>
        </a:prstGeom>
      </xdr:spPr>
    </xdr:pic>
    <xdr:clientData/>
  </xdr:twoCellAnchor>
  <xdr:twoCellAnchor editAs="oneCell">
    <xdr:from>
      <xdr:col>0</xdr:col>
      <xdr:colOff>2222500</xdr:colOff>
      <xdr:row>189</xdr:row>
      <xdr:rowOff>38100</xdr:rowOff>
    </xdr:from>
    <xdr:to>
      <xdr:col>10</xdr:col>
      <xdr:colOff>596900</xdr:colOff>
      <xdr:row>247</xdr:row>
      <xdr:rowOff>39304</xdr:rowOff>
    </xdr:to>
    <xdr:pic>
      <xdr:nvPicPr>
        <xdr:cNvPr id="5" name="Picture 4">
          <a:extLst>
            <a:ext uri="{FF2B5EF4-FFF2-40B4-BE49-F238E27FC236}">
              <a16:creationId xmlns:a16="http://schemas.microsoft.com/office/drawing/2014/main" id="{4A0E384D-CBA0-F64C-8E1C-99BB2555B27A}"/>
            </a:ext>
          </a:extLst>
        </xdr:cNvPr>
        <xdr:cNvPicPr>
          <a:picLocks noChangeAspect="1"/>
        </xdr:cNvPicPr>
      </xdr:nvPicPr>
      <xdr:blipFill>
        <a:blip xmlns:r="http://schemas.openxmlformats.org/officeDocument/2006/relationships" r:embed="rId4"/>
        <a:stretch>
          <a:fillRect/>
        </a:stretch>
      </xdr:blipFill>
      <xdr:spPr>
        <a:xfrm>
          <a:off x="2222500" y="36042600"/>
          <a:ext cx="7734300" cy="11050204"/>
        </a:xfrm>
        <a:prstGeom prst="rect">
          <a:avLst/>
        </a:prstGeom>
      </xdr:spPr>
    </xdr:pic>
    <xdr:clientData/>
  </xdr:twoCellAnchor>
  <xdr:twoCellAnchor editAs="oneCell">
    <xdr:from>
      <xdr:col>10</xdr:col>
      <xdr:colOff>914400</xdr:colOff>
      <xdr:row>43</xdr:row>
      <xdr:rowOff>177800</xdr:rowOff>
    </xdr:from>
    <xdr:to>
      <xdr:col>14</xdr:col>
      <xdr:colOff>7366000</xdr:colOff>
      <xdr:row>71</xdr:row>
      <xdr:rowOff>87165</xdr:rowOff>
    </xdr:to>
    <xdr:pic>
      <xdr:nvPicPr>
        <xdr:cNvPr id="6" name="Picture 5">
          <a:extLst>
            <a:ext uri="{FF2B5EF4-FFF2-40B4-BE49-F238E27FC236}">
              <a16:creationId xmlns:a16="http://schemas.microsoft.com/office/drawing/2014/main" id="{FDC5F4F1-3E4A-1D44-8A5C-B7C143248235}"/>
            </a:ext>
          </a:extLst>
        </xdr:cNvPr>
        <xdr:cNvPicPr>
          <a:picLocks noChangeAspect="1"/>
        </xdr:cNvPicPr>
      </xdr:nvPicPr>
      <xdr:blipFill>
        <a:blip xmlns:r="http://schemas.openxmlformats.org/officeDocument/2006/relationships" r:embed="rId5"/>
        <a:stretch>
          <a:fillRect/>
        </a:stretch>
      </xdr:blipFill>
      <xdr:spPr>
        <a:xfrm>
          <a:off x="10274300" y="8369300"/>
          <a:ext cx="10058400" cy="5243365"/>
        </a:xfrm>
        <a:prstGeom prst="rect">
          <a:avLst/>
        </a:prstGeom>
      </xdr:spPr>
    </xdr:pic>
    <xdr:clientData/>
  </xdr:twoCellAnchor>
  <xdr:twoCellAnchor editAs="oneCell">
    <xdr:from>
      <xdr:col>11</xdr:col>
      <xdr:colOff>0</xdr:colOff>
      <xdr:row>71</xdr:row>
      <xdr:rowOff>50800</xdr:rowOff>
    </xdr:from>
    <xdr:to>
      <xdr:col>14</xdr:col>
      <xdr:colOff>7378700</xdr:colOff>
      <xdr:row>91</xdr:row>
      <xdr:rowOff>10859</xdr:rowOff>
    </xdr:to>
    <xdr:pic>
      <xdr:nvPicPr>
        <xdr:cNvPr id="7" name="Picture 6">
          <a:extLst>
            <a:ext uri="{FF2B5EF4-FFF2-40B4-BE49-F238E27FC236}">
              <a16:creationId xmlns:a16="http://schemas.microsoft.com/office/drawing/2014/main" id="{D0ECF372-FC46-3E49-93A9-40690596C640}"/>
            </a:ext>
          </a:extLst>
        </xdr:cNvPr>
        <xdr:cNvPicPr>
          <a:picLocks noChangeAspect="1"/>
        </xdr:cNvPicPr>
      </xdr:nvPicPr>
      <xdr:blipFill>
        <a:blip xmlns:r="http://schemas.openxmlformats.org/officeDocument/2006/relationships" r:embed="rId6"/>
        <a:stretch>
          <a:fillRect/>
        </a:stretch>
      </xdr:blipFill>
      <xdr:spPr>
        <a:xfrm>
          <a:off x="10287000" y="13576300"/>
          <a:ext cx="10058400" cy="3770059"/>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26</xdr:row>
      <xdr:rowOff>12700</xdr:rowOff>
    </xdr:from>
    <xdr:to>
      <xdr:col>10</xdr:col>
      <xdr:colOff>502846</xdr:colOff>
      <xdr:row>78</xdr:row>
      <xdr:rowOff>165100</xdr:rowOff>
    </xdr:to>
    <xdr:pic>
      <xdr:nvPicPr>
        <xdr:cNvPr id="2" name="Picture 1">
          <a:extLst>
            <a:ext uri="{FF2B5EF4-FFF2-40B4-BE49-F238E27FC236}">
              <a16:creationId xmlns:a16="http://schemas.microsoft.com/office/drawing/2014/main" id="{20F3BD11-CB7E-9E42-B960-F0C613753D99}"/>
            </a:ext>
          </a:extLst>
        </xdr:cNvPr>
        <xdr:cNvPicPr>
          <a:picLocks noChangeAspect="1"/>
        </xdr:cNvPicPr>
      </xdr:nvPicPr>
      <xdr:blipFill>
        <a:blip xmlns:r="http://schemas.openxmlformats.org/officeDocument/2006/relationships" r:embed="rId1"/>
        <a:stretch>
          <a:fillRect/>
        </a:stretch>
      </xdr:blipFill>
      <xdr:spPr>
        <a:xfrm>
          <a:off x="2260600" y="4965700"/>
          <a:ext cx="7564046" cy="10058400"/>
        </a:xfrm>
        <a:prstGeom prst="rect">
          <a:avLst/>
        </a:prstGeom>
      </xdr:spPr>
    </xdr:pic>
    <xdr:clientData/>
  </xdr:twoCellAnchor>
  <xdr:twoCellAnchor editAs="oneCell">
    <xdr:from>
      <xdr:col>1</xdr:col>
      <xdr:colOff>0</xdr:colOff>
      <xdr:row>78</xdr:row>
      <xdr:rowOff>50799</xdr:rowOff>
    </xdr:from>
    <xdr:to>
      <xdr:col>10</xdr:col>
      <xdr:colOff>431800</xdr:colOff>
      <xdr:row>131</xdr:row>
      <xdr:rowOff>135628</xdr:rowOff>
    </xdr:to>
    <xdr:pic>
      <xdr:nvPicPr>
        <xdr:cNvPr id="3" name="Picture 2">
          <a:extLst>
            <a:ext uri="{FF2B5EF4-FFF2-40B4-BE49-F238E27FC236}">
              <a16:creationId xmlns:a16="http://schemas.microsoft.com/office/drawing/2014/main" id="{9D978BE9-5222-754F-9943-22FD8E91D104}"/>
            </a:ext>
          </a:extLst>
        </xdr:cNvPr>
        <xdr:cNvPicPr>
          <a:picLocks noChangeAspect="1"/>
        </xdr:cNvPicPr>
      </xdr:nvPicPr>
      <xdr:blipFill>
        <a:blip xmlns:r="http://schemas.openxmlformats.org/officeDocument/2006/relationships" r:embed="rId2"/>
        <a:stretch>
          <a:fillRect/>
        </a:stretch>
      </xdr:blipFill>
      <xdr:spPr>
        <a:xfrm>
          <a:off x="2260600" y="14909799"/>
          <a:ext cx="7493000" cy="10181329"/>
        </a:xfrm>
        <a:prstGeom prst="rect">
          <a:avLst/>
        </a:prstGeom>
      </xdr:spPr>
    </xdr:pic>
    <xdr:clientData/>
  </xdr:twoCellAnchor>
  <xdr:twoCellAnchor editAs="oneCell">
    <xdr:from>
      <xdr:col>0</xdr:col>
      <xdr:colOff>2222500</xdr:colOff>
      <xdr:row>131</xdr:row>
      <xdr:rowOff>101599</xdr:rowOff>
    </xdr:from>
    <xdr:to>
      <xdr:col>10</xdr:col>
      <xdr:colOff>431800</xdr:colOff>
      <xdr:row>187</xdr:row>
      <xdr:rowOff>96090</xdr:rowOff>
    </xdr:to>
    <xdr:pic>
      <xdr:nvPicPr>
        <xdr:cNvPr id="4" name="Picture 3">
          <a:extLst>
            <a:ext uri="{FF2B5EF4-FFF2-40B4-BE49-F238E27FC236}">
              <a16:creationId xmlns:a16="http://schemas.microsoft.com/office/drawing/2014/main" id="{0009B17F-C83E-7D4A-85E7-783C689C106E}"/>
            </a:ext>
          </a:extLst>
        </xdr:cNvPr>
        <xdr:cNvPicPr>
          <a:picLocks noChangeAspect="1"/>
        </xdr:cNvPicPr>
      </xdr:nvPicPr>
      <xdr:blipFill>
        <a:blip xmlns:r="http://schemas.openxmlformats.org/officeDocument/2006/relationships" r:embed="rId3"/>
        <a:stretch>
          <a:fillRect/>
        </a:stretch>
      </xdr:blipFill>
      <xdr:spPr>
        <a:xfrm>
          <a:off x="2222500" y="25057099"/>
          <a:ext cx="7493000" cy="10662491"/>
        </a:xfrm>
        <a:prstGeom prst="rect">
          <a:avLst/>
        </a:prstGeom>
      </xdr:spPr>
    </xdr:pic>
    <xdr:clientData/>
  </xdr:twoCellAnchor>
  <xdr:twoCellAnchor editAs="oneCell">
    <xdr:from>
      <xdr:col>11</xdr:col>
      <xdr:colOff>12700</xdr:colOff>
      <xdr:row>33</xdr:row>
      <xdr:rowOff>177800</xdr:rowOff>
    </xdr:from>
    <xdr:to>
      <xdr:col>14</xdr:col>
      <xdr:colOff>7594600</xdr:colOff>
      <xdr:row>61</xdr:row>
      <xdr:rowOff>16902</xdr:rowOff>
    </xdr:to>
    <xdr:pic>
      <xdr:nvPicPr>
        <xdr:cNvPr id="5" name="Picture 4">
          <a:extLst>
            <a:ext uri="{FF2B5EF4-FFF2-40B4-BE49-F238E27FC236}">
              <a16:creationId xmlns:a16="http://schemas.microsoft.com/office/drawing/2014/main" id="{0E7F24BA-CFBC-1F4A-9EF4-0AF789791F82}"/>
            </a:ext>
          </a:extLst>
        </xdr:cNvPr>
        <xdr:cNvPicPr>
          <a:picLocks noChangeAspect="1"/>
        </xdr:cNvPicPr>
      </xdr:nvPicPr>
      <xdr:blipFill>
        <a:blip xmlns:r="http://schemas.openxmlformats.org/officeDocument/2006/relationships" r:embed="rId4"/>
        <a:stretch>
          <a:fillRect/>
        </a:stretch>
      </xdr:blipFill>
      <xdr:spPr>
        <a:xfrm>
          <a:off x="10147300" y="6464300"/>
          <a:ext cx="10058400" cy="5173102"/>
        </a:xfrm>
        <a:prstGeom prst="rect">
          <a:avLst/>
        </a:prstGeom>
      </xdr:spPr>
    </xdr:pic>
    <xdr:clientData/>
  </xdr:twoCellAnchor>
  <xdr:twoCellAnchor editAs="oneCell">
    <xdr:from>
      <xdr:col>10</xdr:col>
      <xdr:colOff>939800</xdr:colOff>
      <xdr:row>60</xdr:row>
      <xdr:rowOff>165100</xdr:rowOff>
    </xdr:from>
    <xdr:to>
      <xdr:col>14</xdr:col>
      <xdr:colOff>7569200</xdr:colOff>
      <xdr:row>80</xdr:row>
      <xdr:rowOff>120552</xdr:rowOff>
    </xdr:to>
    <xdr:pic>
      <xdr:nvPicPr>
        <xdr:cNvPr id="6" name="Picture 5">
          <a:extLst>
            <a:ext uri="{FF2B5EF4-FFF2-40B4-BE49-F238E27FC236}">
              <a16:creationId xmlns:a16="http://schemas.microsoft.com/office/drawing/2014/main" id="{0A682B94-F22B-0D48-A843-F28830CC2DA2}"/>
            </a:ext>
          </a:extLst>
        </xdr:cNvPr>
        <xdr:cNvPicPr>
          <a:picLocks noChangeAspect="1"/>
        </xdr:cNvPicPr>
      </xdr:nvPicPr>
      <xdr:blipFill>
        <a:blip xmlns:r="http://schemas.openxmlformats.org/officeDocument/2006/relationships" r:embed="rId5"/>
        <a:stretch>
          <a:fillRect/>
        </a:stretch>
      </xdr:blipFill>
      <xdr:spPr>
        <a:xfrm>
          <a:off x="10121900" y="11595100"/>
          <a:ext cx="10058400" cy="376545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2133600</xdr:colOff>
      <xdr:row>22</xdr:row>
      <xdr:rowOff>177800</xdr:rowOff>
    </xdr:from>
    <xdr:to>
      <xdr:col>10</xdr:col>
      <xdr:colOff>548095</xdr:colOff>
      <xdr:row>75</xdr:row>
      <xdr:rowOff>139700</xdr:rowOff>
    </xdr:to>
    <xdr:pic>
      <xdr:nvPicPr>
        <xdr:cNvPr id="2" name="Picture 1">
          <a:extLst>
            <a:ext uri="{FF2B5EF4-FFF2-40B4-BE49-F238E27FC236}">
              <a16:creationId xmlns:a16="http://schemas.microsoft.com/office/drawing/2014/main" id="{0C0CBBCE-D106-844B-8568-4CD145CD4512}"/>
            </a:ext>
          </a:extLst>
        </xdr:cNvPr>
        <xdr:cNvPicPr>
          <a:picLocks noChangeAspect="1"/>
        </xdr:cNvPicPr>
      </xdr:nvPicPr>
      <xdr:blipFill>
        <a:blip xmlns:r="http://schemas.openxmlformats.org/officeDocument/2006/relationships" r:embed="rId1"/>
        <a:stretch>
          <a:fillRect/>
        </a:stretch>
      </xdr:blipFill>
      <xdr:spPr>
        <a:xfrm>
          <a:off x="2133600" y="4368800"/>
          <a:ext cx="7621995" cy="10058400"/>
        </a:xfrm>
        <a:prstGeom prst="rect">
          <a:avLst/>
        </a:prstGeom>
      </xdr:spPr>
    </xdr:pic>
    <xdr:clientData/>
  </xdr:twoCellAnchor>
  <xdr:twoCellAnchor editAs="oneCell">
    <xdr:from>
      <xdr:col>1</xdr:col>
      <xdr:colOff>0</xdr:colOff>
      <xdr:row>75</xdr:row>
      <xdr:rowOff>50800</xdr:rowOff>
    </xdr:from>
    <xdr:to>
      <xdr:col>10</xdr:col>
      <xdr:colOff>431800</xdr:colOff>
      <xdr:row>128</xdr:row>
      <xdr:rowOff>149960</xdr:rowOff>
    </xdr:to>
    <xdr:pic>
      <xdr:nvPicPr>
        <xdr:cNvPr id="3" name="Picture 2">
          <a:extLst>
            <a:ext uri="{FF2B5EF4-FFF2-40B4-BE49-F238E27FC236}">
              <a16:creationId xmlns:a16="http://schemas.microsoft.com/office/drawing/2014/main" id="{0C75A116-6663-304A-8986-850F741D14A8}"/>
            </a:ext>
          </a:extLst>
        </xdr:cNvPr>
        <xdr:cNvPicPr>
          <a:picLocks noChangeAspect="1"/>
        </xdr:cNvPicPr>
      </xdr:nvPicPr>
      <xdr:blipFill>
        <a:blip xmlns:r="http://schemas.openxmlformats.org/officeDocument/2006/relationships" r:embed="rId2"/>
        <a:stretch>
          <a:fillRect/>
        </a:stretch>
      </xdr:blipFill>
      <xdr:spPr>
        <a:xfrm>
          <a:off x="2146300" y="14338300"/>
          <a:ext cx="7493000" cy="10195660"/>
        </a:xfrm>
        <a:prstGeom prst="rect">
          <a:avLst/>
        </a:prstGeom>
      </xdr:spPr>
    </xdr:pic>
    <xdr:clientData/>
  </xdr:twoCellAnchor>
  <xdr:twoCellAnchor editAs="oneCell">
    <xdr:from>
      <xdr:col>11</xdr:col>
      <xdr:colOff>0</xdr:colOff>
      <xdr:row>23</xdr:row>
      <xdr:rowOff>0</xdr:rowOff>
    </xdr:from>
    <xdr:to>
      <xdr:col>14</xdr:col>
      <xdr:colOff>7556500</xdr:colOff>
      <xdr:row>49</xdr:row>
      <xdr:rowOff>179590</xdr:rowOff>
    </xdr:to>
    <xdr:pic>
      <xdr:nvPicPr>
        <xdr:cNvPr id="4" name="Picture 3">
          <a:extLst>
            <a:ext uri="{FF2B5EF4-FFF2-40B4-BE49-F238E27FC236}">
              <a16:creationId xmlns:a16="http://schemas.microsoft.com/office/drawing/2014/main" id="{8A9F9A18-F8B9-0440-848B-5D8EA8D8AE91}"/>
            </a:ext>
          </a:extLst>
        </xdr:cNvPr>
        <xdr:cNvPicPr>
          <a:picLocks noChangeAspect="1"/>
        </xdr:cNvPicPr>
      </xdr:nvPicPr>
      <xdr:blipFill>
        <a:blip xmlns:r="http://schemas.openxmlformats.org/officeDocument/2006/relationships" r:embed="rId3"/>
        <a:stretch>
          <a:fillRect/>
        </a:stretch>
      </xdr:blipFill>
      <xdr:spPr>
        <a:xfrm>
          <a:off x="10071100" y="4381500"/>
          <a:ext cx="10058400" cy="5132590"/>
        </a:xfrm>
        <a:prstGeom prst="rect">
          <a:avLst/>
        </a:prstGeom>
      </xdr:spPr>
    </xdr:pic>
    <xdr:clientData/>
  </xdr:twoCellAnchor>
  <xdr:twoCellAnchor editAs="oneCell">
    <xdr:from>
      <xdr:col>11</xdr:col>
      <xdr:colOff>12700</xdr:colOff>
      <xdr:row>49</xdr:row>
      <xdr:rowOff>165100</xdr:rowOff>
    </xdr:from>
    <xdr:to>
      <xdr:col>14</xdr:col>
      <xdr:colOff>7569200</xdr:colOff>
      <xdr:row>69</xdr:row>
      <xdr:rowOff>92768</xdr:rowOff>
    </xdr:to>
    <xdr:pic>
      <xdr:nvPicPr>
        <xdr:cNvPr id="5" name="Picture 4">
          <a:extLst>
            <a:ext uri="{FF2B5EF4-FFF2-40B4-BE49-F238E27FC236}">
              <a16:creationId xmlns:a16="http://schemas.microsoft.com/office/drawing/2014/main" id="{44139C6A-0CE9-3F4E-9C43-945470E5FE4D}"/>
            </a:ext>
          </a:extLst>
        </xdr:cNvPr>
        <xdr:cNvPicPr>
          <a:picLocks noChangeAspect="1"/>
        </xdr:cNvPicPr>
      </xdr:nvPicPr>
      <xdr:blipFill>
        <a:blip xmlns:r="http://schemas.openxmlformats.org/officeDocument/2006/relationships" r:embed="rId4"/>
        <a:stretch>
          <a:fillRect/>
        </a:stretch>
      </xdr:blipFill>
      <xdr:spPr>
        <a:xfrm>
          <a:off x="10083800" y="9499600"/>
          <a:ext cx="10058400" cy="373766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12700</xdr:colOff>
      <xdr:row>34</xdr:row>
      <xdr:rowOff>12700</xdr:rowOff>
    </xdr:from>
    <xdr:to>
      <xdr:col>10</xdr:col>
      <xdr:colOff>555490</xdr:colOff>
      <xdr:row>86</xdr:row>
      <xdr:rowOff>165100</xdr:rowOff>
    </xdr:to>
    <xdr:pic>
      <xdr:nvPicPr>
        <xdr:cNvPr id="2" name="Picture 1">
          <a:extLst>
            <a:ext uri="{FF2B5EF4-FFF2-40B4-BE49-F238E27FC236}">
              <a16:creationId xmlns:a16="http://schemas.microsoft.com/office/drawing/2014/main" id="{8A3BFEA5-9082-4240-B777-C084658A54AD}"/>
            </a:ext>
          </a:extLst>
        </xdr:cNvPr>
        <xdr:cNvPicPr>
          <a:picLocks noChangeAspect="1"/>
        </xdr:cNvPicPr>
      </xdr:nvPicPr>
      <xdr:blipFill>
        <a:blip xmlns:r="http://schemas.openxmlformats.org/officeDocument/2006/relationships" r:embed="rId1"/>
        <a:stretch>
          <a:fillRect/>
        </a:stretch>
      </xdr:blipFill>
      <xdr:spPr>
        <a:xfrm>
          <a:off x="2273300" y="6489700"/>
          <a:ext cx="7642090" cy="10058400"/>
        </a:xfrm>
        <a:prstGeom prst="rect">
          <a:avLst/>
        </a:prstGeom>
      </xdr:spPr>
    </xdr:pic>
    <xdr:clientData/>
  </xdr:twoCellAnchor>
  <xdr:twoCellAnchor editAs="oneCell">
    <xdr:from>
      <xdr:col>1</xdr:col>
      <xdr:colOff>12700</xdr:colOff>
      <xdr:row>86</xdr:row>
      <xdr:rowOff>101601</xdr:rowOff>
    </xdr:from>
    <xdr:to>
      <xdr:col>10</xdr:col>
      <xdr:colOff>443326</xdr:colOff>
      <xdr:row>137</xdr:row>
      <xdr:rowOff>101601</xdr:rowOff>
    </xdr:to>
    <xdr:pic>
      <xdr:nvPicPr>
        <xdr:cNvPr id="3" name="Picture 2">
          <a:extLst>
            <a:ext uri="{FF2B5EF4-FFF2-40B4-BE49-F238E27FC236}">
              <a16:creationId xmlns:a16="http://schemas.microsoft.com/office/drawing/2014/main" id="{910CC388-C9D9-C348-BD95-7D1FBD21FF56}"/>
            </a:ext>
          </a:extLst>
        </xdr:cNvPr>
        <xdr:cNvPicPr>
          <a:picLocks noChangeAspect="1"/>
        </xdr:cNvPicPr>
      </xdr:nvPicPr>
      <xdr:blipFill>
        <a:blip xmlns:r="http://schemas.openxmlformats.org/officeDocument/2006/relationships" r:embed="rId2"/>
        <a:stretch>
          <a:fillRect/>
        </a:stretch>
      </xdr:blipFill>
      <xdr:spPr>
        <a:xfrm>
          <a:off x="2273300" y="16484601"/>
          <a:ext cx="7529926" cy="9715500"/>
        </a:xfrm>
        <a:prstGeom prst="rect">
          <a:avLst/>
        </a:prstGeom>
      </xdr:spPr>
    </xdr:pic>
    <xdr:clientData/>
  </xdr:twoCellAnchor>
  <xdr:twoCellAnchor editAs="oneCell">
    <xdr:from>
      <xdr:col>1</xdr:col>
      <xdr:colOff>12700</xdr:colOff>
      <xdr:row>137</xdr:row>
      <xdr:rowOff>139700</xdr:rowOff>
    </xdr:from>
    <xdr:to>
      <xdr:col>10</xdr:col>
      <xdr:colOff>444500</xdr:colOff>
      <xdr:row>193</xdr:row>
      <xdr:rowOff>8776</xdr:rowOff>
    </xdr:to>
    <xdr:pic>
      <xdr:nvPicPr>
        <xdr:cNvPr id="4" name="Picture 3">
          <a:extLst>
            <a:ext uri="{FF2B5EF4-FFF2-40B4-BE49-F238E27FC236}">
              <a16:creationId xmlns:a16="http://schemas.microsoft.com/office/drawing/2014/main" id="{2689154D-BD5F-294A-82DB-33A233B43F7B}"/>
            </a:ext>
          </a:extLst>
        </xdr:cNvPr>
        <xdr:cNvPicPr>
          <a:picLocks noChangeAspect="1"/>
        </xdr:cNvPicPr>
      </xdr:nvPicPr>
      <xdr:blipFill>
        <a:blip xmlns:r="http://schemas.openxmlformats.org/officeDocument/2006/relationships" r:embed="rId3"/>
        <a:stretch>
          <a:fillRect/>
        </a:stretch>
      </xdr:blipFill>
      <xdr:spPr>
        <a:xfrm>
          <a:off x="2273300" y="26238200"/>
          <a:ext cx="7531100" cy="10537076"/>
        </a:xfrm>
        <a:prstGeom prst="rect">
          <a:avLst/>
        </a:prstGeom>
      </xdr:spPr>
    </xdr:pic>
    <xdr:clientData/>
  </xdr:twoCellAnchor>
  <xdr:twoCellAnchor editAs="oneCell">
    <xdr:from>
      <xdr:col>10</xdr:col>
      <xdr:colOff>876300</xdr:colOff>
      <xdr:row>34</xdr:row>
      <xdr:rowOff>0</xdr:rowOff>
    </xdr:from>
    <xdr:to>
      <xdr:col>14</xdr:col>
      <xdr:colOff>7302500</xdr:colOff>
      <xdr:row>64</xdr:row>
      <xdr:rowOff>41090</xdr:rowOff>
    </xdr:to>
    <xdr:pic>
      <xdr:nvPicPr>
        <xdr:cNvPr id="5" name="Picture 4">
          <a:extLst>
            <a:ext uri="{FF2B5EF4-FFF2-40B4-BE49-F238E27FC236}">
              <a16:creationId xmlns:a16="http://schemas.microsoft.com/office/drawing/2014/main" id="{F12F909C-8BA3-9B47-8196-04DD61CC763D}"/>
            </a:ext>
          </a:extLst>
        </xdr:cNvPr>
        <xdr:cNvPicPr>
          <a:picLocks noChangeAspect="1"/>
        </xdr:cNvPicPr>
      </xdr:nvPicPr>
      <xdr:blipFill>
        <a:blip xmlns:r="http://schemas.openxmlformats.org/officeDocument/2006/relationships" r:embed="rId4"/>
        <a:stretch>
          <a:fillRect/>
        </a:stretch>
      </xdr:blipFill>
      <xdr:spPr>
        <a:xfrm>
          <a:off x="10236200" y="6477000"/>
          <a:ext cx="10058400" cy="5756090"/>
        </a:xfrm>
        <a:prstGeom prst="rect">
          <a:avLst/>
        </a:prstGeom>
      </xdr:spPr>
    </xdr:pic>
    <xdr:clientData/>
  </xdr:twoCellAnchor>
  <xdr:twoCellAnchor editAs="oneCell">
    <xdr:from>
      <xdr:col>11</xdr:col>
      <xdr:colOff>12700</xdr:colOff>
      <xdr:row>64</xdr:row>
      <xdr:rowOff>12700</xdr:rowOff>
    </xdr:from>
    <xdr:to>
      <xdr:col>14</xdr:col>
      <xdr:colOff>7327900</xdr:colOff>
      <xdr:row>84</xdr:row>
      <xdr:rowOff>5986</xdr:rowOff>
    </xdr:to>
    <xdr:pic>
      <xdr:nvPicPr>
        <xdr:cNvPr id="6" name="Picture 5">
          <a:extLst>
            <a:ext uri="{FF2B5EF4-FFF2-40B4-BE49-F238E27FC236}">
              <a16:creationId xmlns:a16="http://schemas.microsoft.com/office/drawing/2014/main" id="{93166756-62D9-6049-95EB-50949DE98F24}"/>
            </a:ext>
          </a:extLst>
        </xdr:cNvPr>
        <xdr:cNvPicPr>
          <a:picLocks noChangeAspect="1"/>
        </xdr:cNvPicPr>
      </xdr:nvPicPr>
      <xdr:blipFill>
        <a:blip xmlns:r="http://schemas.openxmlformats.org/officeDocument/2006/relationships" r:embed="rId5"/>
        <a:stretch>
          <a:fillRect/>
        </a:stretch>
      </xdr:blipFill>
      <xdr:spPr>
        <a:xfrm>
          <a:off x="10261600" y="12204700"/>
          <a:ext cx="10058400" cy="380328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12700</xdr:colOff>
      <xdr:row>26</xdr:row>
      <xdr:rowOff>177800</xdr:rowOff>
    </xdr:from>
    <xdr:to>
      <xdr:col>10</xdr:col>
      <xdr:colOff>434838</xdr:colOff>
      <xdr:row>79</xdr:row>
      <xdr:rowOff>139700</xdr:rowOff>
    </xdr:to>
    <xdr:pic>
      <xdr:nvPicPr>
        <xdr:cNvPr id="2" name="Picture 1">
          <a:extLst>
            <a:ext uri="{FF2B5EF4-FFF2-40B4-BE49-F238E27FC236}">
              <a16:creationId xmlns:a16="http://schemas.microsoft.com/office/drawing/2014/main" id="{855EAA29-86CA-C147-8D57-FB108D694116}"/>
            </a:ext>
          </a:extLst>
        </xdr:cNvPr>
        <xdr:cNvPicPr>
          <a:picLocks noChangeAspect="1"/>
        </xdr:cNvPicPr>
      </xdr:nvPicPr>
      <xdr:blipFill>
        <a:blip xmlns:r="http://schemas.openxmlformats.org/officeDocument/2006/relationships" r:embed="rId1"/>
        <a:stretch>
          <a:fillRect/>
        </a:stretch>
      </xdr:blipFill>
      <xdr:spPr>
        <a:xfrm>
          <a:off x="2273300" y="5130800"/>
          <a:ext cx="7521438" cy="10058400"/>
        </a:xfrm>
        <a:prstGeom prst="rect">
          <a:avLst/>
        </a:prstGeom>
      </xdr:spPr>
    </xdr:pic>
    <xdr:clientData/>
  </xdr:twoCellAnchor>
  <xdr:twoCellAnchor editAs="oneCell">
    <xdr:from>
      <xdr:col>1</xdr:col>
      <xdr:colOff>38100</xdr:colOff>
      <xdr:row>79</xdr:row>
      <xdr:rowOff>0</xdr:rowOff>
    </xdr:from>
    <xdr:to>
      <xdr:col>10</xdr:col>
      <xdr:colOff>431800</xdr:colOff>
      <xdr:row>133</xdr:row>
      <xdr:rowOff>148738</xdr:rowOff>
    </xdr:to>
    <xdr:pic>
      <xdr:nvPicPr>
        <xdr:cNvPr id="3" name="Picture 2">
          <a:extLst>
            <a:ext uri="{FF2B5EF4-FFF2-40B4-BE49-F238E27FC236}">
              <a16:creationId xmlns:a16="http://schemas.microsoft.com/office/drawing/2014/main" id="{5617955B-6C58-3045-878D-0D289CFD26E4}"/>
            </a:ext>
          </a:extLst>
        </xdr:cNvPr>
        <xdr:cNvPicPr>
          <a:picLocks noChangeAspect="1"/>
        </xdr:cNvPicPr>
      </xdr:nvPicPr>
      <xdr:blipFill>
        <a:blip xmlns:r="http://schemas.openxmlformats.org/officeDocument/2006/relationships" r:embed="rId2"/>
        <a:stretch>
          <a:fillRect/>
        </a:stretch>
      </xdr:blipFill>
      <xdr:spPr>
        <a:xfrm>
          <a:off x="2298700" y="15049500"/>
          <a:ext cx="7493000" cy="10435738"/>
        </a:xfrm>
        <a:prstGeom prst="rect">
          <a:avLst/>
        </a:prstGeom>
      </xdr:spPr>
    </xdr:pic>
    <xdr:clientData/>
  </xdr:twoCellAnchor>
  <xdr:twoCellAnchor editAs="oneCell">
    <xdr:from>
      <xdr:col>1</xdr:col>
      <xdr:colOff>50800</xdr:colOff>
      <xdr:row>133</xdr:row>
      <xdr:rowOff>139701</xdr:rowOff>
    </xdr:from>
    <xdr:to>
      <xdr:col>10</xdr:col>
      <xdr:colOff>435303</xdr:colOff>
      <xdr:row>163</xdr:row>
      <xdr:rowOff>1</xdr:rowOff>
    </xdr:to>
    <xdr:pic>
      <xdr:nvPicPr>
        <xdr:cNvPr id="4" name="Picture 3">
          <a:extLst>
            <a:ext uri="{FF2B5EF4-FFF2-40B4-BE49-F238E27FC236}">
              <a16:creationId xmlns:a16="http://schemas.microsoft.com/office/drawing/2014/main" id="{187AB3F4-57EA-4E4E-ABFA-ED6D2E886BB3}"/>
            </a:ext>
          </a:extLst>
        </xdr:cNvPr>
        <xdr:cNvPicPr>
          <a:picLocks noChangeAspect="1"/>
        </xdr:cNvPicPr>
      </xdr:nvPicPr>
      <xdr:blipFill>
        <a:blip xmlns:r="http://schemas.openxmlformats.org/officeDocument/2006/relationships" r:embed="rId3"/>
        <a:stretch>
          <a:fillRect/>
        </a:stretch>
      </xdr:blipFill>
      <xdr:spPr>
        <a:xfrm>
          <a:off x="2311400" y="25476201"/>
          <a:ext cx="7483803" cy="5575300"/>
        </a:xfrm>
        <a:prstGeom prst="rect">
          <a:avLst/>
        </a:prstGeom>
      </xdr:spPr>
    </xdr:pic>
    <xdr:clientData/>
  </xdr:twoCellAnchor>
  <xdr:twoCellAnchor editAs="oneCell">
    <xdr:from>
      <xdr:col>11</xdr:col>
      <xdr:colOff>0</xdr:colOff>
      <xdr:row>25</xdr:row>
      <xdr:rowOff>165100</xdr:rowOff>
    </xdr:from>
    <xdr:to>
      <xdr:col>25</xdr:col>
      <xdr:colOff>635000</xdr:colOff>
      <xdr:row>53</xdr:row>
      <xdr:rowOff>41100</xdr:rowOff>
    </xdr:to>
    <xdr:pic>
      <xdr:nvPicPr>
        <xdr:cNvPr id="5" name="Picture 4">
          <a:extLst>
            <a:ext uri="{FF2B5EF4-FFF2-40B4-BE49-F238E27FC236}">
              <a16:creationId xmlns:a16="http://schemas.microsoft.com/office/drawing/2014/main" id="{C2633D48-8FF2-C241-8DA2-B90CBFD452F0}"/>
            </a:ext>
          </a:extLst>
        </xdr:cNvPr>
        <xdr:cNvPicPr>
          <a:picLocks noChangeAspect="1"/>
        </xdr:cNvPicPr>
      </xdr:nvPicPr>
      <xdr:blipFill>
        <a:blip xmlns:r="http://schemas.openxmlformats.org/officeDocument/2006/relationships" r:embed="rId4"/>
        <a:stretch>
          <a:fillRect/>
        </a:stretch>
      </xdr:blipFill>
      <xdr:spPr>
        <a:xfrm>
          <a:off x="10248900" y="4927600"/>
          <a:ext cx="10058400" cy="5210000"/>
        </a:xfrm>
        <a:prstGeom prst="rect">
          <a:avLst/>
        </a:prstGeom>
      </xdr:spPr>
    </xdr:pic>
    <xdr:clientData/>
  </xdr:twoCellAnchor>
  <xdr:twoCellAnchor editAs="oneCell">
    <xdr:from>
      <xdr:col>11</xdr:col>
      <xdr:colOff>0</xdr:colOff>
      <xdr:row>52</xdr:row>
      <xdr:rowOff>165100</xdr:rowOff>
    </xdr:from>
    <xdr:to>
      <xdr:col>25</xdr:col>
      <xdr:colOff>635000</xdr:colOff>
      <xdr:row>72</xdr:row>
      <xdr:rowOff>123312</xdr:rowOff>
    </xdr:to>
    <xdr:pic>
      <xdr:nvPicPr>
        <xdr:cNvPr id="6" name="Picture 5">
          <a:extLst>
            <a:ext uri="{FF2B5EF4-FFF2-40B4-BE49-F238E27FC236}">
              <a16:creationId xmlns:a16="http://schemas.microsoft.com/office/drawing/2014/main" id="{12EAD173-FBD4-AA45-A53C-018FCFBDE533}"/>
            </a:ext>
          </a:extLst>
        </xdr:cNvPr>
        <xdr:cNvPicPr>
          <a:picLocks noChangeAspect="1"/>
        </xdr:cNvPicPr>
      </xdr:nvPicPr>
      <xdr:blipFill>
        <a:blip xmlns:r="http://schemas.openxmlformats.org/officeDocument/2006/relationships" r:embed="rId5"/>
        <a:stretch>
          <a:fillRect/>
        </a:stretch>
      </xdr:blipFill>
      <xdr:spPr>
        <a:xfrm>
          <a:off x="10248900" y="10071100"/>
          <a:ext cx="10058400" cy="376821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10</xdr:col>
      <xdr:colOff>674745</xdr:colOff>
      <xdr:row>82</xdr:row>
      <xdr:rowOff>152400</xdr:rowOff>
    </xdr:to>
    <xdr:pic>
      <xdr:nvPicPr>
        <xdr:cNvPr id="2" name="Picture 1">
          <a:extLst>
            <a:ext uri="{FF2B5EF4-FFF2-40B4-BE49-F238E27FC236}">
              <a16:creationId xmlns:a16="http://schemas.microsoft.com/office/drawing/2014/main" id="{C074CCA3-DEAA-3B4B-B6EA-F39007500869}"/>
            </a:ext>
          </a:extLst>
        </xdr:cNvPr>
        <xdr:cNvPicPr>
          <a:picLocks noChangeAspect="1"/>
        </xdr:cNvPicPr>
      </xdr:nvPicPr>
      <xdr:blipFill>
        <a:blip xmlns:r="http://schemas.openxmlformats.org/officeDocument/2006/relationships" r:embed="rId1"/>
        <a:stretch>
          <a:fillRect/>
        </a:stretch>
      </xdr:blipFill>
      <xdr:spPr>
        <a:xfrm>
          <a:off x="2120900" y="5715000"/>
          <a:ext cx="7735945" cy="10058400"/>
        </a:xfrm>
        <a:prstGeom prst="rect">
          <a:avLst/>
        </a:prstGeom>
      </xdr:spPr>
    </xdr:pic>
    <xdr:clientData/>
  </xdr:twoCellAnchor>
  <xdr:twoCellAnchor editAs="oneCell">
    <xdr:from>
      <xdr:col>0</xdr:col>
      <xdr:colOff>2095500</xdr:colOff>
      <xdr:row>82</xdr:row>
      <xdr:rowOff>88900</xdr:rowOff>
    </xdr:from>
    <xdr:to>
      <xdr:col>10</xdr:col>
      <xdr:colOff>624557</xdr:colOff>
      <xdr:row>135</xdr:row>
      <xdr:rowOff>50800</xdr:rowOff>
    </xdr:to>
    <xdr:pic>
      <xdr:nvPicPr>
        <xdr:cNvPr id="3" name="Picture 2">
          <a:extLst>
            <a:ext uri="{FF2B5EF4-FFF2-40B4-BE49-F238E27FC236}">
              <a16:creationId xmlns:a16="http://schemas.microsoft.com/office/drawing/2014/main" id="{ACFFB894-D38D-A249-9286-20C7504606CA}"/>
            </a:ext>
          </a:extLst>
        </xdr:cNvPr>
        <xdr:cNvPicPr>
          <a:picLocks noChangeAspect="1"/>
        </xdr:cNvPicPr>
      </xdr:nvPicPr>
      <xdr:blipFill>
        <a:blip xmlns:r="http://schemas.openxmlformats.org/officeDocument/2006/relationships" r:embed="rId2"/>
        <a:stretch>
          <a:fillRect/>
        </a:stretch>
      </xdr:blipFill>
      <xdr:spPr>
        <a:xfrm>
          <a:off x="2095500" y="15709900"/>
          <a:ext cx="7711157" cy="10058400"/>
        </a:xfrm>
        <a:prstGeom prst="rect">
          <a:avLst/>
        </a:prstGeom>
      </xdr:spPr>
    </xdr:pic>
    <xdr:clientData/>
  </xdr:twoCellAnchor>
  <xdr:twoCellAnchor editAs="oneCell">
    <xdr:from>
      <xdr:col>0</xdr:col>
      <xdr:colOff>2108200</xdr:colOff>
      <xdr:row>135</xdr:row>
      <xdr:rowOff>25400</xdr:rowOff>
    </xdr:from>
    <xdr:to>
      <xdr:col>10</xdr:col>
      <xdr:colOff>698500</xdr:colOff>
      <xdr:row>187</xdr:row>
      <xdr:rowOff>118226</xdr:rowOff>
    </xdr:to>
    <xdr:pic>
      <xdr:nvPicPr>
        <xdr:cNvPr id="4" name="Picture 3">
          <a:extLst>
            <a:ext uri="{FF2B5EF4-FFF2-40B4-BE49-F238E27FC236}">
              <a16:creationId xmlns:a16="http://schemas.microsoft.com/office/drawing/2014/main" id="{AE559708-00E4-6043-942D-B41FB6BDEB9C}"/>
            </a:ext>
          </a:extLst>
        </xdr:cNvPr>
        <xdr:cNvPicPr>
          <a:picLocks noChangeAspect="1"/>
        </xdr:cNvPicPr>
      </xdr:nvPicPr>
      <xdr:blipFill>
        <a:blip xmlns:r="http://schemas.openxmlformats.org/officeDocument/2006/relationships" r:embed="rId3"/>
        <a:stretch>
          <a:fillRect/>
        </a:stretch>
      </xdr:blipFill>
      <xdr:spPr>
        <a:xfrm>
          <a:off x="2108200" y="25742900"/>
          <a:ext cx="7772400" cy="9998826"/>
        </a:xfrm>
        <a:prstGeom prst="rect">
          <a:avLst/>
        </a:prstGeom>
      </xdr:spPr>
    </xdr:pic>
    <xdr:clientData/>
  </xdr:twoCellAnchor>
  <xdr:twoCellAnchor editAs="oneCell">
    <xdr:from>
      <xdr:col>11</xdr:col>
      <xdr:colOff>0</xdr:colOff>
      <xdr:row>31</xdr:row>
      <xdr:rowOff>0</xdr:rowOff>
    </xdr:from>
    <xdr:to>
      <xdr:col>15</xdr:col>
      <xdr:colOff>393700</xdr:colOff>
      <xdr:row>59</xdr:row>
      <xdr:rowOff>171184</xdr:rowOff>
    </xdr:to>
    <xdr:pic>
      <xdr:nvPicPr>
        <xdr:cNvPr id="5" name="Picture 4">
          <a:extLst>
            <a:ext uri="{FF2B5EF4-FFF2-40B4-BE49-F238E27FC236}">
              <a16:creationId xmlns:a16="http://schemas.microsoft.com/office/drawing/2014/main" id="{16E7E48D-9774-E44C-93DB-C6852F87268D}"/>
            </a:ext>
          </a:extLst>
        </xdr:cNvPr>
        <xdr:cNvPicPr>
          <a:picLocks noChangeAspect="1"/>
        </xdr:cNvPicPr>
      </xdr:nvPicPr>
      <xdr:blipFill>
        <a:blip xmlns:r="http://schemas.openxmlformats.org/officeDocument/2006/relationships" r:embed="rId4"/>
        <a:stretch>
          <a:fillRect/>
        </a:stretch>
      </xdr:blipFill>
      <xdr:spPr>
        <a:xfrm>
          <a:off x="10071100" y="5905500"/>
          <a:ext cx="10058400" cy="5505184"/>
        </a:xfrm>
        <a:prstGeom prst="rect">
          <a:avLst/>
        </a:prstGeom>
      </xdr:spPr>
    </xdr:pic>
    <xdr:clientData/>
  </xdr:twoCellAnchor>
  <xdr:twoCellAnchor editAs="oneCell">
    <xdr:from>
      <xdr:col>11</xdr:col>
      <xdr:colOff>0</xdr:colOff>
      <xdr:row>59</xdr:row>
      <xdr:rowOff>114300</xdr:rowOff>
    </xdr:from>
    <xdr:to>
      <xdr:col>15</xdr:col>
      <xdr:colOff>393700</xdr:colOff>
      <xdr:row>79</xdr:row>
      <xdr:rowOff>100201</xdr:rowOff>
    </xdr:to>
    <xdr:pic>
      <xdr:nvPicPr>
        <xdr:cNvPr id="6" name="Picture 5">
          <a:extLst>
            <a:ext uri="{FF2B5EF4-FFF2-40B4-BE49-F238E27FC236}">
              <a16:creationId xmlns:a16="http://schemas.microsoft.com/office/drawing/2014/main" id="{CF4C6204-1C7C-094A-8B2C-C59FBFD9970C}"/>
            </a:ext>
          </a:extLst>
        </xdr:cNvPr>
        <xdr:cNvPicPr>
          <a:picLocks noChangeAspect="1"/>
        </xdr:cNvPicPr>
      </xdr:nvPicPr>
      <xdr:blipFill>
        <a:blip xmlns:r="http://schemas.openxmlformats.org/officeDocument/2006/relationships" r:embed="rId5"/>
        <a:stretch>
          <a:fillRect/>
        </a:stretch>
      </xdr:blipFill>
      <xdr:spPr>
        <a:xfrm>
          <a:off x="10071100" y="11353800"/>
          <a:ext cx="10058400" cy="3795901"/>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1993900</xdr:colOff>
      <xdr:row>25</xdr:row>
      <xdr:rowOff>0</xdr:rowOff>
    </xdr:from>
    <xdr:to>
      <xdr:col>10</xdr:col>
      <xdr:colOff>188068</xdr:colOff>
      <xdr:row>77</xdr:row>
      <xdr:rowOff>152400</xdr:rowOff>
    </xdr:to>
    <xdr:pic>
      <xdr:nvPicPr>
        <xdr:cNvPr id="2" name="Picture 1">
          <a:extLst>
            <a:ext uri="{FF2B5EF4-FFF2-40B4-BE49-F238E27FC236}">
              <a16:creationId xmlns:a16="http://schemas.microsoft.com/office/drawing/2014/main" id="{4D49997E-051D-5144-BD9B-8DC0F5286C1B}"/>
            </a:ext>
          </a:extLst>
        </xdr:cNvPr>
        <xdr:cNvPicPr>
          <a:picLocks noChangeAspect="1"/>
        </xdr:cNvPicPr>
      </xdr:nvPicPr>
      <xdr:blipFill>
        <a:blip xmlns:r="http://schemas.openxmlformats.org/officeDocument/2006/relationships" r:embed="rId1"/>
        <a:stretch>
          <a:fillRect/>
        </a:stretch>
      </xdr:blipFill>
      <xdr:spPr>
        <a:xfrm>
          <a:off x="1993900" y="4762500"/>
          <a:ext cx="7300068" cy="10058400"/>
        </a:xfrm>
        <a:prstGeom prst="rect">
          <a:avLst/>
        </a:prstGeom>
      </xdr:spPr>
    </xdr:pic>
    <xdr:clientData/>
  </xdr:twoCellAnchor>
  <xdr:twoCellAnchor editAs="oneCell">
    <xdr:from>
      <xdr:col>0</xdr:col>
      <xdr:colOff>1968500</xdr:colOff>
      <xdr:row>77</xdr:row>
      <xdr:rowOff>126999</xdr:rowOff>
    </xdr:from>
    <xdr:to>
      <xdr:col>10</xdr:col>
      <xdr:colOff>203200</xdr:colOff>
      <xdr:row>132</xdr:row>
      <xdr:rowOff>186124</xdr:rowOff>
    </xdr:to>
    <xdr:pic>
      <xdr:nvPicPr>
        <xdr:cNvPr id="3" name="Picture 2">
          <a:extLst>
            <a:ext uri="{FF2B5EF4-FFF2-40B4-BE49-F238E27FC236}">
              <a16:creationId xmlns:a16="http://schemas.microsoft.com/office/drawing/2014/main" id="{1376DBDE-7B13-FD47-B1AC-8CB401252239}"/>
            </a:ext>
          </a:extLst>
        </xdr:cNvPr>
        <xdr:cNvPicPr>
          <a:picLocks noChangeAspect="1"/>
        </xdr:cNvPicPr>
      </xdr:nvPicPr>
      <xdr:blipFill>
        <a:blip xmlns:r="http://schemas.openxmlformats.org/officeDocument/2006/relationships" r:embed="rId2"/>
        <a:stretch>
          <a:fillRect/>
        </a:stretch>
      </xdr:blipFill>
      <xdr:spPr>
        <a:xfrm>
          <a:off x="1968500" y="14795499"/>
          <a:ext cx="7340600" cy="10536625"/>
        </a:xfrm>
        <a:prstGeom prst="rect">
          <a:avLst/>
        </a:prstGeom>
      </xdr:spPr>
    </xdr:pic>
    <xdr:clientData/>
  </xdr:twoCellAnchor>
  <xdr:twoCellAnchor editAs="oneCell">
    <xdr:from>
      <xdr:col>11</xdr:col>
      <xdr:colOff>0</xdr:colOff>
      <xdr:row>24</xdr:row>
      <xdr:rowOff>0</xdr:rowOff>
    </xdr:from>
    <xdr:to>
      <xdr:col>15</xdr:col>
      <xdr:colOff>647700</xdr:colOff>
      <xdr:row>50</xdr:row>
      <xdr:rowOff>172205</xdr:rowOff>
    </xdr:to>
    <xdr:pic>
      <xdr:nvPicPr>
        <xdr:cNvPr id="4" name="Picture 3">
          <a:extLst>
            <a:ext uri="{FF2B5EF4-FFF2-40B4-BE49-F238E27FC236}">
              <a16:creationId xmlns:a16="http://schemas.microsoft.com/office/drawing/2014/main" id="{53F01126-A817-F248-9C6E-B8B8856CED31}"/>
            </a:ext>
          </a:extLst>
        </xdr:cNvPr>
        <xdr:cNvPicPr>
          <a:picLocks noChangeAspect="1"/>
        </xdr:cNvPicPr>
      </xdr:nvPicPr>
      <xdr:blipFill>
        <a:blip xmlns:r="http://schemas.openxmlformats.org/officeDocument/2006/relationships" r:embed="rId3"/>
        <a:stretch>
          <a:fillRect/>
        </a:stretch>
      </xdr:blipFill>
      <xdr:spPr>
        <a:xfrm>
          <a:off x="9994900" y="4572000"/>
          <a:ext cx="10058400" cy="5125205"/>
        </a:xfrm>
        <a:prstGeom prst="rect">
          <a:avLst/>
        </a:prstGeom>
      </xdr:spPr>
    </xdr:pic>
    <xdr:clientData/>
  </xdr:twoCellAnchor>
  <xdr:twoCellAnchor editAs="oneCell">
    <xdr:from>
      <xdr:col>10</xdr:col>
      <xdr:colOff>876300</xdr:colOff>
      <xdr:row>52</xdr:row>
      <xdr:rowOff>0</xdr:rowOff>
    </xdr:from>
    <xdr:to>
      <xdr:col>15</xdr:col>
      <xdr:colOff>635000</xdr:colOff>
      <xdr:row>71</xdr:row>
      <xdr:rowOff>169016</xdr:rowOff>
    </xdr:to>
    <xdr:pic>
      <xdr:nvPicPr>
        <xdr:cNvPr id="5" name="Picture 4">
          <a:extLst>
            <a:ext uri="{FF2B5EF4-FFF2-40B4-BE49-F238E27FC236}">
              <a16:creationId xmlns:a16="http://schemas.microsoft.com/office/drawing/2014/main" id="{5354C590-D8D4-0744-8776-1A05AAA7362D}"/>
            </a:ext>
          </a:extLst>
        </xdr:cNvPr>
        <xdr:cNvPicPr>
          <a:picLocks noChangeAspect="1"/>
        </xdr:cNvPicPr>
      </xdr:nvPicPr>
      <xdr:blipFill>
        <a:blip xmlns:r="http://schemas.openxmlformats.org/officeDocument/2006/relationships" r:embed="rId4"/>
        <a:stretch>
          <a:fillRect/>
        </a:stretch>
      </xdr:blipFill>
      <xdr:spPr>
        <a:xfrm>
          <a:off x="9982200" y="9906000"/>
          <a:ext cx="10058400" cy="378851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14</xdr:col>
      <xdr:colOff>495300</xdr:colOff>
      <xdr:row>35</xdr:row>
      <xdr:rowOff>139700</xdr:rowOff>
    </xdr:from>
    <xdr:to>
      <xdr:col>14</xdr:col>
      <xdr:colOff>10553700</xdr:colOff>
      <xdr:row>66</xdr:row>
      <xdr:rowOff>12429</xdr:rowOff>
    </xdr:to>
    <xdr:pic>
      <xdr:nvPicPr>
        <xdr:cNvPr id="2" name="Picture 1">
          <a:extLst>
            <a:ext uri="{FF2B5EF4-FFF2-40B4-BE49-F238E27FC236}">
              <a16:creationId xmlns:a16="http://schemas.microsoft.com/office/drawing/2014/main" id="{4B081BC4-9F73-8B4C-827D-E70944A6E48D}"/>
            </a:ext>
          </a:extLst>
        </xdr:cNvPr>
        <xdr:cNvPicPr>
          <a:picLocks noChangeAspect="1"/>
        </xdr:cNvPicPr>
      </xdr:nvPicPr>
      <xdr:blipFill>
        <a:blip xmlns:r="http://schemas.openxmlformats.org/officeDocument/2006/relationships" r:embed="rId1"/>
        <a:stretch>
          <a:fillRect/>
        </a:stretch>
      </xdr:blipFill>
      <xdr:spPr>
        <a:xfrm>
          <a:off x="13411200" y="6807200"/>
          <a:ext cx="10058400" cy="5778229"/>
        </a:xfrm>
        <a:prstGeom prst="rect">
          <a:avLst/>
        </a:prstGeom>
      </xdr:spPr>
    </xdr:pic>
    <xdr:clientData/>
  </xdr:twoCellAnchor>
  <xdr:twoCellAnchor editAs="oneCell">
    <xdr:from>
      <xdr:col>14</xdr:col>
      <xdr:colOff>495300</xdr:colOff>
      <xdr:row>66</xdr:row>
      <xdr:rowOff>12700</xdr:rowOff>
    </xdr:from>
    <xdr:to>
      <xdr:col>14</xdr:col>
      <xdr:colOff>10553700</xdr:colOff>
      <xdr:row>85</xdr:row>
      <xdr:rowOff>173389</xdr:rowOff>
    </xdr:to>
    <xdr:pic>
      <xdr:nvPicPr>
        <xdr:cNvPr id="3" name="Picture 2">
          <a:extLst>
            <a:ext uri="{FF2B5EF4-FFF2-40B4-BE49-F238E27FC236}">
              <a16:creationId xmlns:a16="http://schemas.microsoft.com/office/drawing/2014/main" id="{DFA16AD4-941A-0746-9B02-6913B62F263A}"/>
            </a:ext>
          </a:extLst>
        </xdr:cNvPr>
        <xdr:cNvPicPr>
          <a:picLocks noChangeAspect="1"/>
        </xdr:cNvPicPr>
      </xdr:nvPicPr>
      <xdr:blipFill>
        <a:blip xmlns:r="http://schemas.openxmlformats.org/officeDocument/2006/relationships" r:embed="rId2"/>
        <a:stretch>
          <a:fillRect/>
        </a:stretch>
      </xdr:blipFill>
      <xdr:spPr>
        <a:xfrm>
          <a:off x="13411200" y="12585700"/>
          <a:ext cx="10058400" cy="3780189"/>
        </a:xfrm>
        <a:prstGeom prst="rect">
          <a:avLst/>
        </a:prstGeom>
      </xdr:spPr>
    </xdr:pic>
    <xdr:clientData/>
  </xdr:twoCellAnchor>
  <xdr:twoCellAnchor editAs="oneCell">
    <xdr:from>
      <xdr:col>1</xdr:col>
      <xdr:colOff>12699</xdr:colOff>
      <xdr:row>33</xdr:row>
      <xdr:rowOff>0</xdr:rowOff>
    </xdr:from>
    <xdr:to>
      <xdr:col>11</xdr:col>
      <xdr:colOff>664170</xdr:colOff>
      <xdr:row>88</xdr:row>
      <xdr:rowOff>101600</xdr:rowOff>
    </xdr:to>
    <xdr:pic>
      <xdr:nvPicPr>
        <xdr:cNvPr id="4" name="Picture 3">
          <a:extLst>
            <a:ext uri="{FF2B5EF4-FFF2-40B4-BE49-F238E27FC236}">
              <a16:creationId xmlns:a16="http://schemas.microsoft.com/office/drawing/2014/main" id="{6F1D2937-7E9E-7444-AED9-477BF0B54641}"/>
            </a:ext>
          </a:extLst>
        </xdr:cNvPr>
        <xdr:cNvPicPr>
          <a:picLocks noChangeAspect="1"/>
        </xdr:cNvPicPr>
      </xdr:nvPicPr>
      <xdr:blipFill>
        <a:blip xmlns:r="http://schemas.openxmlformats.org/officeDocument/2006/relationships" r:embed="rId3"/>
        <a:stretch>
          <a:fillRect/>
        </a:stretch>
      </xdr:blipFill>
      <xdr:spPr>
        <a:xfrm>
          <a:off x="2273299" y="6286500"/>
          <a:ext cx="8627071" cy="10579100"/>
        </a:xfrm>
        <a:prstGeom prst="rect">
          <a:avLst/>
        </a:prstGeom>
      </xdr:spPr>
    </xdr:pic>
    <xdr:clientData/>
  </xdr:twoCellAnchor>
  <xdr:twoCellAnchor editAs="oneCell">
    <xdr:from>
      <xdr:col>1</xdr:col>
      <xdr:colOff>12700</xdr:colOff>
      <xdr:row>87</xdr:row>
      <xdr:rowOff>139700</xdr:rowOff>
    </xdr:from>
    <xdr:to>
      <xdr:col>11</xdr:col>
      <xdr:colOff>508000</xdr:colOff>
      <xdr:row>146</xdr:row>
      <xdr:rowOff>106972</xdr:rowOff>
    </xdr:to>
    <xdr:pic>
      <xdr:nvPicPr>
        <xdr:cNvPr id="5" name="Picture 4">
          <a:extLst>
            <a:ext uri="{FF2B5EF4-FFF2-40B4-BE49-F238E27FC236}">
              <a16:creationId xmlns:a16="http://schemas.microsoft.com/office/drawing/2014/main" id="{7BE936AC-C749-1443-8A94-F6CC620E77CA}"/>
            </a:ext>
          </a:extLst>
        </xdr:cNvPr>
        <xdr:cNvPicPr>
          <a:picLocks noChangeAspect="1"/>
        </xdr:cNvPicPr>
      </xdr:nvPicPr>
      <xdr:blipFill>
        <a:blip xmlns:r="http://schemas.openxmlformats.org/officeDocument/2006/relationships" r:embed="rId4"/>
        <a:stretch>
          <a:fillRect/>
        </a:stretch>
      </xdr:blipFill>
      <xdr:spPr>
        <a:xfrm>
          <a:off x="2273300" y="16713200"/>
          <a:ext cx="8470900" cy="11206772"/>
        </a:xfrm>
        <a:prstGeom prst="rect">
          <a:avLst/>
        </a:prstGeom>
      </xdr:spPr>
    </xdr:pic>
    <xdr:clientData/>
  </xdr:twoCellAnchor>
  <xdr:twoCellAnchor editAs="oneCell">
    <xdr:from>
      <xdr:col>1</xdr:col>
      <xdr:colOff>12700</xdr:colOff>
      <xdr:row>146</xdr:row>
      <xdr:rowOff>127000</xdr:rowOff>
    </xdr:from>
    <xdr:to>
      <xdr:col>11</xdr:col>
      <xdr:colOff>558250</xdr:colOff>
      <xdr:row>211</xdr:row>
      <xdr:rowOff>12700</xdr:rowOff>
    </xdr:to>
    <xdr:pic>
      <xdr:nvPicPr>
        <xdr:cNvPr id="6" name="Picture 5">
          <a:extLst>
            <a:ext uri="{FF2B5EF4-FFF2-40B4-BE49-F238E27FC236}">
              <a16:creationId xmlns:a16="http://schemas.microsoft.com/office/drawing/2014/main" id="{0DC94314-FCF6-8D47-BAF0-DAA26FD400D4}"/>
            </a:ext>
          </a:extLst>
        </xdr:cNvPr>
        <xdr:cNvPicPr>
          <a:picLocks noChangeAspect="1"/>
        </xdr:cNvPicPr>
      </xdr:nvPicPr>
      <xdr:blipFill>
        <a:blip xmlns:r="http://schemas.openxmlformats.org/officeDocument/2006/relationships" r:embed="rId5"/>
        <a:stretch>
          <a:fillRect/>
        </a:stretch>
      </xdr:blipFill>
      <xdr:spPr>
        <a:xfrm>
          <a:off x="2273300" y="27940000"/>
          <a:ext cx="8521150" cy="1226820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10</xdr:col>
      <xdr:colOff>4763</xdr:colOff>
      <xdr:row>40</xdr:row>
      <xdr:rowOff>128588</xdr:rowOff>
    </xdr:from>
    <xdr:to>
      <xdr:col>15</xdr:col>
      <xdr:colOff>5703167</xdr:colOff>
      <xdr:row>81</xdr:row>
      <xdr:rowOff>133405</xdr:rowOff>
    </xdr:to>
    <xdr:pic>
      <xdr:nvPicPr>
        <xdr:cNvPr id="2" name="Picture 1">
          <a:extLst>
            <a:ext uri="{FF2B5EF4-FFF2-40B4-BE49-F238E27FC236}">
              <a16:creationId xmlns:a16="http://schemas.microsoft.com/office/drawing/2014/main" id="{EA219B4F-E598-44C6-8DA1-F39DCC455312}"/>
            </a:ext>
          </a:extLst>
        </xdr:cNvPr>
        <xdr:cNvPicPr>
          <a:picLocks noChangeAspect="1"/>
        </xdr:cNvPicPr>
      </xdr:nvPicPr>
      <xdr:blipFill>
        <a:blip xmlns:r="http://schemas.openxmlformats.org/officeDocument/2006/relationships" r:embed="rId1"/>
        <a:stretch>
          <a:fillRect/>
        </a:stretch>
      </xdr:blipFill>
      <xdr:spPr>
        <a:xfrm>
          <a:off x="9315451" y="7272338"/>
          <a:ext cx="10044186" cy="7327162"/>
        </a:xfrm>
        <a:prstGeom prst="rect">
          <a:avLst/>
        </a:prstGeom>
      </xdr:spPr>
    </xdr:pic>
    <xdr:clientData/>
  </xdr:twoCellAnchor>
  <xdr:twoCellAnchor editAs="oneCell">
    <xdr:from>
      <xdr:col>10</xdr:col>
      <xdr:colOff>11907</xdr:colOff>
      <xdr:row>81</xdr:row>
      <xdr:rowOff>23812</xdr:rowOff>
    </xdr:from>
    <xdr:to>
      <xdr:col>15</xdr:col>
      <xdr:colOff>5662686</xdr:colOff>
      <xdr:row>108</xdr:row>
      <xdr:rowOff>102430</xdr:rowOff>
    </xdr:to>
    <xdr:pic>
      <xdr:nvPicPr>
        <xdr:cNvPr id="3" name="Picture 2">
          <a:extLst>
            <a:ext uri="{FF2B5EF4-FFF2-40B4-BE49-F238E27FC236}">
              <a16:creationId xmlns:a16="http://schemas.microsoft.com/office/drawing/2014/main" id="{B6246BA1-1A34-4DD8-B0C1-0B070B11D417}"/>
            </a:ext>
          </a:extLst>
        </xdr:cNvPr>
        <xdr:cNvPicPr>
          <a:picLocks noChangeAspect="1"/>
        </xdr:cNvPicPr>
      </xdr:nvPicPr>
      <xdr:blipFill>
        <a:blip xmlns:r="http://schemas.openxmlformats.org/officeDocument/2006/relationships" r:embed="rId2"/>
        <a:stretch>
          <a:fillRect/>
        </a:stretch>
      </xdr:blipFill>
      <xdr:spPr>
        <a:xfrm>
          <a:off x="9322595" y="14489907"/>
          <a:ext cx="9996561" cy="4900648"/>
        </a:xfrm>
        <a:prstGeom prst="rect">
          <a:avLst/>
        </a:prstGeom>
      </xdr:spPr>
    </xdr:pic>
    <xdr:clientData/>
  </xdr:twoCellAnchor>
  <xdr:twoCellAnchor editAs="oneCell">
    <xdr:from>
      <xdr:col>1</xdr:col>
      <xdr:colOff>236278</xdr:colOff>
      <xdr:row>34</xdr:row>
      <xdr:rowOff>0</xdr:rowOff>
    </xdr:from>
    <xdr:to>
      <xdr:col>9</xdr:col>
      <xdr:colOff>0</xdr:colOff>
      <xdr:row>80</xdr:row>
      <xdr:rowOff>137421</xdr:rowOff>
    </xdr:to>
    <xdr:pic>
      <xdr:nvPicPr>
        <xdr:cNvPr id="4" name="Picture 3">
          <a:extLst>
            <a:ext uri="{FF2B5EF4-FFF2-40B4-BE49-F238E27FC236}">
              <a16:creationId xmlns:a16="http://schemas.microsoft.com/office/drawing/2014/main" id="{5E8E2792-50E1-D64C-B53D-BED26C247517}"/>
            </a:ext>
          </a:extLst>
        </xdr:cNvPr>
        <xdr:cNvPicPr>
          <a:picLocks noChangeAspect="1"/>
        </xdr:cNvPicPr>
      </xdr:nvPicPr>
      <xdr:blipFill>
        <a:blip xmlns:r="http://schemas.openxmlformats.org/officeDocument/2006/relationships" r:embed="rId3"/>
        <a:stretch>
          <a:fillRect/>
        </a:stretch>
      </xdr:blipFill>
      <xdr:spPr>
        <a:xfrm>
          <a:off x="2864883" y="6527209"/>
          <a:ext cx="6276164" cy="8968352"/>
        </a:xfrm>
        <a:prstGeom prst="rect">
          <a:avLst/>
        </a:prstGeom>
      </xdr:spPr>
    </xdr:pic>
    <xdr:clientData/>
  </xdr:twoCellAnchor>
  <xdr:twoCellAnchor editAs="oneCell">
    <xdr:from>
      <xdr:col>1</xdr:col>
      <xdr:colOff>206744</xdr:colOff>
      <xdr:row>80</xdr:row>
      <xdr:rowOff>177209</xdr:rowOff>
    </xdr:from>
    <xdr:to>
      <xdr:col>8</xdr:col>
      <xdr:colOff>738372</xdr:colOff>
      <xdr:row>127</xdr:row>
      <xdr:rowOff>155424</xdr:rowOff>
    </xdr:to>
    <xdr:pic>
      <xdr:nvPicPr>
        <xdr:cNvPr id="5" name="Picture 4">
          <a:extLst>
            <a:ext uri="{FF2B5EF4-FFF2-40B4-BE49-F238E27FC236}">
              <a16:creationId xmlns:a16="http://schemas.microsoft.com/office/drawing/2014/main" id="{3426671F-338F-4A4B-85F9-FFA82122A3BA}"/>
            </a:ext>
          </a:extLst>
        </xdr:cNvPr>
        <xdr:cNvPicPr>
          <a:picLocks noChangeAspect="1"/>
        </xdr:cNvPicPr>
      </xdr:nvPicPr>
      <xdr:blipFill>
        <a:blip xmlns:r="http://schemas.openxmlformats.org/officeDocument/2006/relationships" r:embed="rId4"/>
        <a:stretch>
          <a:fillRect/>
        </a:stretch>
      </xdr:blipFill>
      <xdr:spPr>
        <a:xfrm>
          <a:off x="2835349" y="15535349"/>
          <a:ext cx="6290930" cy="9001122"/>
        </a:xfrm>
        <a:prstGeom prst="rect">
          <a:avLst/>
        </a:prstGeom>
      </xdr:spPr>
    </xdr:pic>
    <xdr:clientData/>
  </xdr:twoCellAnchor>
  <xdr:twoCellAnchor editAs="oneCell">
    <xdr:from>
      <xdr:col>1</xdr:col>
      <xdr:colOff>206744</xdr:colOff>
      <xdr:row>127</xdr:row>
      <xdr:rowOff>0</xdr:rowOff>
    </xdr:from>
    <xdr:to>
      <xdr:col>8</xdr:col>
      <xdr:colOff>738372</xdr:colOff>
      <xdr:row>173</xdr:row>
      <xdr:rowOff>153766</xdr:rowOff>
    </xdr:to>
    <xdr:pic>
      <xdr:nvPicPr>
        <xdr:cNvPr id="6" name="Picture 5">
          <a:extLst>
            <a:ext uri="{FF2B5EF4-FFF2-40B4-BE49-F238E27FC236}">
              <a16:creationId xmlns:a16="http://schemas.microsoft.com/office/drawing/2014/main" id="{5AF1D668-A560-374F-890A-885F044110A3}"/>
            </a:ext>
          </a:extLst>
        </xdr:cNvPr>
        <xdr:cNvPicPr>
          <a:picLocks noChangeAspect="1"/>
        </xdr:cNvPicPr>
      </xdr:nvPicPr>
      <xdr:blipFill>
        <a:blip xmlns:r="http://schemas.openxmlformats.org/officeDocument/2006/relationships" r:embed="rId5"/>
        <a:stretch>
          <a:fillRect/>
        </a:stretch>
      </xdr:blipFill>
      <xdr:spPr>
        <a:xfrm>
          <a:off x="2835349" y="24381047"/>
          <a:ext cx="6290930" cy="8984696"/>
        </a:xfrm>
        <a:prstGeom prst="rect">
          <a:avLst/>
        </a:prstGeom>
      </xdr:spPr>
    </xdr:pic>
    <xdr:clientData/>
  </xdr:twoCellAnchor>
  <xdr:twoCellAnchor editAs="oneCell">
    <xdr:from>
      <xdr:col>1</xdr:col>
      <xdr:colOff>206744</xdr:colOff>
      <xdr:row>173</xdr:row>
      <xdr:rowOff>132907</xdr:rowOff>
    </xdr:from>
    <xdr:to>
      <xdr:col>8</xdr:col>
      <xdr:colOff>738372</xdr:colOff>
      <xdr:row>185</xdr:row>
      <xdr:rowOff>30190</xdr:rowOff>
    </xdr:to>
    <xdr:pic>
      <xdr:nvPicPr>
        <xdr:cNvPr id="7" name="Picture 6">
          <a:extLst>
            <a:ext uri="{FF2B5EF4-FFF2-40B4-BE49-F238E27FC236}">
              <a16:creationId xmlns:a16="http://schemas.microsoft.com/office/drawing/2014/main" id="{1EB4DD52-DAD5-2A4E-A22F-4885C2B54B95}"/>
            </a:ext>
          </a:extLst>
        </xdr:cNvPr>
        <xdr:cNvPicPr>
          <a:picLocks noChangeAspect="1"/>
        </xdr:cNvPicPr>
      </xdr:nvPicPr>
      <xdr:blipFill>
        <a:blip xmlns:r="http://schemas.openxmlformats.org/officeDocument/2006/relationships" r:embed="rId6"/>
        <a:stretch>
          <a:fillRect/>
        </a:stretch>
      </xdr:blipFill>
      <xdr:spPr>
        <a:xfrm>
          <a:off x="2835349" y="33344884"/>
          <a:ext cx="6290930" cy="2201004"/>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12</xdr:col>
      <xdr:colOff>812800</xdr:colOff>
      <xdr:row>54</xdr:row>
      <xdr:rowOff>177800</xdr:rowOff>
    </xdr:from>
    <xdr:to>
      <xdr:col>15</xdr:col>
      <xdr:colOff>8089900</xdr:colOff>
      <xdr:row>85</xdr:row>
      <xdr:rowOff>50529</xdr:rowOff>
    </xdr:to>
    <xdr:pic>
      <xdr:nvPicPr>
        <xdr:cNvPr id="2" name="Picture 1">
          <a:extLst>
            <a:ext uri="{FF2B5EF4-FFF2-40B4-BE49-F238E27FC236}">
              <a16:creationId xmlns:a16="http://schemas.microsoft.com/office/drawing/2014/main" id="{D3F1DE4A-0CC8-7D46-80F9-9F6B25203BE5}"/>
            </a:ext>
          </a:extLst>
        </xdr:cNvPr>
        <xdr:cNvPicPr>
          <a:picLocks noChangeAspect="1"/>
        </xdr:cNvPicPr>
      </xdr:nvPicPr>
      <xdr:blipFill>
        <a:blip xmlns:r="http://schemas.openxmlformats.org/officeDocument/2006/relationships" r:embed="rId1"/>
        <a:stretch>
          <a:fillRect/>
        </a:stretch>
      </xdr:blipFill>
      <xdr:spPr>
        <a:xfrm>
          <a:off x="10718800" y="10464800"/>
          <a:ext cx="10058400" cy="5778229"/>
        </a:xfrm>
        <a:prstGeom prst="rect">
          <a:avLst/>
        </a:prstGeom>
      </xdr:spPr>
    </xdr:pic>
    <xdr:clientData/>
  </xdr:twoCellAnchor>
  <xdr:twoCellAnchor editAs="oneCell">
    <xdr:from>
      <xdr:col>13</xdr:col>
      <xdr:colOff>0</xdr:colOff>
      <xdr:row>85</xdr:row>
      <xdr:rowOff>12700</xdr:rowOff>
    </xdr:from>
    <xdr:to>
      <xdr:col>15</xdr:col>
      <xdr:colOff>8102600</xdr:colOff>
      <xdr:row>105</xdr:row>
      <xdr:rowOff>50296</xdr:rowOff>
    </xdr:to>
    <xdr:pic>
      <xdr:nvPicPr>
        <xdr:cNvPr id="3" name="Picture 2">
          <a:extLst>
            <a:ext uri="{FF2B5EF4-FFF2-40B4-BE49-F238E27FC236}">
              <a16:creationId xmlns:a16="http://schemas.microsoft.com/office/drawing/2014/main" id="{69C406EC-00B0-7E45-A0EA-BE394FAE6A95}"/>
            </a:ext>
          </a:extLst>
        </xdr:cNvPr>
        <xdr:cNvPicPr>
          <a:picLocks noChangeAspect="1"/>
        </xdr:cNvPicPr>
      </xdr:nvPicPr>
      <xdr:blipFill>
        <a:blip xmlns:r="http://schemas.openxmlformats.org/officeDocument/2006/relationships" r:embed="rId2"/>
        <a:stretch>
          <a:fillRect/>
        </a:stretch>
      </xdr:blipFill>
      <xdr:spPr>
        <a:xfrm>
          <a:off x="10731500" y="16205200"/>
          <a:ext cx="10058400" cy="3847596"/>
        </a:xfrm>
        <a:prstGeom prst="rect">
          <a:avLst/>
        </a:prstGeom>
      </xdr:spPr>
    </xdr:pic>
    <xdr:clientData/>
  </xdr:twoCellAnchor>
  <xdr:twoCellAnchor editAs="oneCell">
    <xdr:from>
      <xdr:col>0</xdr:col>
      <xdr:colOff>1155700</xdr:colOff>
      <xdr:row>40</xdr:row>
      <xdr:rowOff>190499</xdr:rowOff>
    </xdr:from>
    <xdr:to>
      <xdr:col>8</xdr:col>
      <xdr:colOff>203200</xdr:colOff>
      <xdr:row>94</xdr:row>
      <xdr:rowOff>104044</xdr:rowOff>
    </xdr:to>
    <xdr:pic>
      <xdr:nvPicPr>
        <xdr:cNvPr id="4" name="Picture 3">
          <a:extLst>
            <a:ext uri="{FF2B5EF4-FFF2-40B4-BE49-F238E27FC236}">
              <a16:creationId xmlns:a16="http://schemas.microsoft.com/office/drawing/2014/main" id="{D410F3B3-7EBE-5049-84C2-1FF39FC2ADF1}"/>
            </a:ext>
          </a:extLst>
        </xdr:cNvPr>
        <xdr:cNvPicPr>
          <a:picLocks noChangeAspect="1"/>
        </xdr:cNvPicPr>
      </xdr:nvPicPr>
      <xdr:blipFill>
        <a:blip xmlns:r="http://schemas.openxmlformats.org/officeDocument/2006/relationships" r:embed="rId3"/>
        <a:stretch>
          <a:fillRect/>
        </a:stretch>
      </xdr:blipFill>
      <xdr:spPr>
        <a:xfrm>
          <a:off x="1155700" y="7810499"/>
          <a:ext cx="7112000" cy="10200545"/>
        </a:xfrm>
        <a:prstGeom prst="rect">
          <a:avLst/>
        </a:prstGeom>
      </xdr:spPr>
    </xdr:pic>
    <xdr:clientData/>
  </xdr:twoCellAnchor>
  <xdr:twoCellAnchor editAs="oneCell">
    <xdr:from>
      <xdr:col>0</xdr:col>
      <xdr:colOff>1130300</xdr:colOff>
      <xdr:row>93</xdr:row>
      <xdr:rowOff>114300</xdr:rowOff>
    </xdr:from>
    <xdr:to>
      <xdr:col>8</xdr:col>
      <xdr:colOff>177800</xdr:colOff>
      <xdr:row>147</xdr:row>
      <xdr:rowOff>118782</xdr:rowOff>
    </xdr:to>
    <xdr:pic>
      <xdr:nvPicPr>
        <xdr:cNvPr id="5" name="Picture 4">
          <a:extLst>
            <a:ext uri="{FF2B5EF4-FFF2-40B4-BE49-F238E27FC236}">
              <a16:creationId xmlns:a16="http://schemas.microsoft.com/office/drawing/2014/main" id="{F62033D0-8A44-534C-990B-B1E15BFCF468}"/>
            </a:ext>
          </a:extLst>
        </xdr:cNvPr>
        <xdr:cNvPicPr>
          <a:picLocks noChangeAspect="1"/>
        </xdr:cNvPicPr>
      </xdr:nvPicPr>
      <xdr:blipFill>
        <a:blip xmlns:r="http://schemas.openxmlformats.org/officeDocument/2006/relationships" r:embed="rId4"/>
        <a:stretch>
          <a:fillRect/>
        </a:stretch>
      </xdr:blipFill>
      <xdr:spPr>
        <a:xfrm>
          <a:off x="1130300" y="17830800"/>
          <a:ext cx="7112000" cy="10291482"/>
        </a:xfrm>
        <a:prstGeom prst="rect">
          <a:avLst/>
        </a:prstGeom>
      </xdr:spPr>
    </xdr:pic>
    <xdr:clientData/>
  </xdr:twoCellAnchor>
  <xdr:twoCellAnchor editAs="oneCell">
    <xdr:from>
      <xdr:col>0</xdr:col>
      <xdr:colOff>1104900</xdr:colOff>
      <xdr:row>146</xdr:row>
      <xdr:rowOff>114300</xdr:rowOff>
    </xdr:from>
    <xdr:to>
      <xdr:col>8</xdr:col>
      <xdr:colOff>177800</xdr:colOff>
      <xdr:row>192</xdr:row>
      <xdr:rowOff>72936</xdr:rowOff>
    </xdr:to>
    <xdr:pic>
      <xdr:nvPicPr>
        <xdr:cNvPr id="6" name="Picture 5">
          <a:extLst>
            <a:ext uri="{FF2B5EF4-FFF2-40B4-BE49-F238E27FC236}">
              <a16:creationId xmlns:a16="http://schemas.microsoft.com/office/drawing/2014/main" id="{2FC4292E-788A-7C49-AD84-31BE5C42FFD8}"/>
            </a:ext>
          </a:extLst>
        </xdr:cNvPr>
        <xdr:cNvPicPr>
          <a:picLocks noChangeAspect="1"/>
        </xdr:cNvPicPr>
      </xdr:nvPicPr>
      <xdr:blipFill>
        <a:blip xmlns:r="http://schemas.openxmlformats.org/officeDocument/2006/relationships" r:embed="rId5"/>
        <a:stretch>
          <a:fillRect/>
        </a:stretch>
      </xdr:blipFill>
      <xdr:spPr>
        <a:xfrm>
          <a:off x="1104900" y="27927300"/>
          <a:ext cx="7137400" cy="8721636"/>
        </a:xfrm>
        <a:prstGeom prst="rect">
          <a:avLst/>
        </a:prstGeom>
      </xdr:spPr>
    </xdr:pic>
    <xdr:clientData/>
  </xdr:twoCellAnchor>
  <xdr:twoCellAnchor editAs="oneCell">
    <xdr:from>
      <xdr:col>0</xdr:col>
      <xdr:colOff>1104900</xdr:colOff>
      <xdr:row>192</xdr:row>
      <xdr:rowOff>50800</xdr:rowOff>
    </xdr:from>
    <xdr:to>
      <xdr:col>8</xdr:col>
      <xdr:colOff>139700</xdr:colOff>
      <xdr:row>246</xdr:row>
      <xdr:rowOff>0</xdr:rowOff>
    </xdr:to>
    <xdr:pic>
      <xdr:nvPicPr>
        <xdr:cNvPr id="7" name="Picture 6">
          <a:extLst>
            <a:ext uri="{FF2B5EF4-FFF2-40B4-BE49-F238E27FC236}">
              <a16:creationId xmlns:a16="http://schemas.microsoft.com/office/drawing/2014/main" id="{41B65EFD-8904-3B4B-956C-80DDDA9C77F1}"/>
            </a:ext>
          </a:extLst>
        </xdr:cNvPr>
        <xdr:cNvPicPr>
          <a:picLocks noChangeAspect="1"/>
        </xdr:cNvPicPr>
      </xdr:nvPicPr>
      <xdr:blipFill>
        <a:blip xmlns:r="http://schemas.openxmlformats.org/officeDocument/2006/relationships" r:embed="rId6"/>
        <a:stretch>
          <a:fillRect/>
        </a:stretch>
      </xdr:blipFill>
      <xdr:spPr>
        <a:xfrm>
          <a:off x="1104900" y="36626800"/>
          <a:ext cx="7099300" cy="10236200"/>
        </a:xfrm>
        <a:prstGeom prst="rect">
          <a:avLst/>
        </a:prstGeom>
      </xdr:spPr>
    </xdr:pic>
    <xdr:clientData/>
  </xdr:twoCellAnchor>
  <xdr:twoCellAnchor editAs="oneCell">
    <xdr:from>
      <xdr:col>0</xdr:col>
      <xdr:colOff>1104900</xdr:colOff>
      <xdr:row>245</xdr:row>
      <xdr:rowOff>63499</xdr:rowOff>
    </xdr:from>
    <xdr:to>
      <xdr:col>8</xdr:col>
      <xdr:colOff>127000</xdr:colOff>
      <xdr:row>266</xdr:row>
      <xdr:rowOff>171896</xdr:rowOff>
    </xdr:to>
    <xdr:pic>
      <xdr:nvPicPr>
        <xdr:cNvPr id="8" name="Picture 7">
          <a:extLst>
            <a:ext uri="{FF2B5EF4-FFF2-40B4-BE49-F238E27FC236}">
              <a16:creationId xmlns:a16="http://schemas.microsoft.com/office/drawing/2014/main" id="{DF821142-562E-2749-B382-0D4A1DE24BB3}"/>
            </a:ext>
          </a:extLst>
        </xdr:cNvPr>
        <xdr:cNvPicPr>
          <a:picLocks noChangeAspect="1"/>
        </xdr:cNvPicPr>
      </xdr:nvPicPr>
      <xdr:blipFill>
        <a:blip xmlns:r="http://schemas.openxmlformats.org/officeDocument/2006/relationships" r:embed="rId7"/>
        <a:stretch>
          <a:fillRect/>
        </a:stretch>
      </xdr:blipFill>
      <xdr:spPr>
        <a:xfrm>
          <a:off x="1104900" y="46735999"/>
          <a:ext cx="7086600" cy="41088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13</xdr:col>
      <xdr:colOff>12700</xdr:colOff>
      <xdr:row>14</xdr:row>
      <xdr:rowOff>0</xdr:rowOff>
    </xdr:from>
    <xdr:to>
      <xdr:col>25</xdr:col>
      <xdr:colOff>127000</xdr:colOff>
      <xdr:row>41</xdr:row>
      <xdr:rowOff>18435</xdr:rowOff>
    </xdr:to>
    <xdr:pic>
      <xdr:nvPicPr>
        <xdr:cNvPr id="2" name="Picture 1">
          <a:extLst>
            <a:ext uri="{FF2B5EF4-FFF2-40B4-BE49-F238E27FC236}">
              <a16:creationId xmlns:a16="http://schemas.microsoft.com/office/drawing/2014/main" id="{0BCF5C89-369F-B945-8786-1C60F694FAF7}"/>
            </a:ext>
          </a:extLst>
        </xdr:cNvPr>
        <xdr:cNvPicPr>
          <a:picLocks noChangeAspect="1"/>
        </xdr:cNvPicPr>
      </xdr:nvPicPr>
      <xdr:blipFill>
        <a:blip xmlns:r="http://schemas.openxmlformats.org/officeDocument/2006/relationships" r:embed="rId1"/>
        <a:stretch>
          <a:fillRect/>
        </a:stretch>
      </xdr:blipFill>
      <xdr:spPr>
        <a:xfrm>
          <a:off x="10744200" y="2667000"/>
          <a:ext cx="10058400" cy="5161935"/>
        </a:xfrm>
        <a:prstGeom prst="rect">
          <a:avLst/>
        </a:prstGeom>
      </xdr:spPr>
    </xdr:pic>
    <xdr:clientData/>
  </xdr:twoCellAnchor>
  <xdr:twoCellAnchor editAs="oneCell">
    <xdr:from>
      <xdr:col>13</xdr:col>
      <xdr:colOff>12700</xdr:colOff>
      <xdr:row>40</xdr:row>
      <xdr:rowOff>177800</xdr:rowOff>
    </xdr:from>
    <xdr:to>
      <xdr:col>25</xdr:col>
      <xdr:colOff>127000</xdr:colOff>
      <xdr:row>60</xdr:row>
      <xdr:rowOff>166490</xdr:rowOff>
    </xdr:to>
    <xdr:pic>
      <xdr:nvPicPr>
        <xdr:cNvPr id="3" name="Picture 2">
          <a:extLst>
            <a:ext uri="{FF2B5EF4-FFF2-40B4-BE49-F238E27FC236}">
              <a16:creationId xmlns:a16="http://schemas.microsoft.com/office/drawing/2014/main" id="{4DA34B3E-A67D-BE4D-B7CE-FB3DA37069F1}"/>
            </a:ext>
          </a:extLst>
        </xdr:cNvPr>
        <xdr:cNvPicPr>
          <a:picLocks noChangeAspect="1"/>
        </xdr:cNvPicPr>
      </xdr:nvPicPr>
      <xdr:blipFill>
        <a:blip xmlns:r="http://schemas.openxmlformats.org/officeDocument/2006/relationships" r:embed="rId2"/>
        <a:stretch>
          <a:fillRect/>
        </a:stretch>
      </xdr:blipFill>
      <xdr:spPr>
        <a:xfrm>
          <a:off x="10744200" y="7797800"/>
          <a:ext cx="10058400" cy="3798690"/>
        </a:xfrm>
        <a:prstGeom prst="rect">
          <a:avLst/>
        </a:prstGeom>
      </xdr:spPr>
    </xdr:pic>
    <xdr:clientData/>
  </xdr:twoCellAnchor>
  <xdr:twoCellAnchor editAs="oneCell">
    <xdr:from>
      <xdr:col>0</xdr:col>
      <xdr:colOff>1600200</xdr:colOff>
      <xdr:row>13</xdr:row>
      <xdr:rowOff>165099</xdr:rowOff>
    </xdr:from>
    <xdr:to>
      <xdr:col>11</xdr:col>
      <xdr:colOff>228600</xdr:colOff>
      <xdr:row>76</xdr:row>
      <xdr:rowOff>25164</xdr:rowOff>
    </xdr:to>
    <xdr:pic>
      <xdr:nvPicPr>
        <xdr:cNvPr id="4" name="Picture 3">
          <a:extLst>
            <a:ext uri="{FF2B5EF4-FFF2-40B4-BE49-F238E27FC236}">
              <a16:creationId xmlns:a16="http://schemas.microsoft.com/office/drawing/2014/main" id="{E9E7944A-CAD2-CC4C-A21D-949E8DDBA01B}"/>
            </a:ext>
          </a:extLst>
        </xdr:cNvPr>
        <xdr:cNvPicPr>
          <a:picLocks noChangeAspect="1"/>
        </xdr:cNvPicPr>
      </xdr:nvPicPr>
      <xdr:blipFill>
        <a:blip xmlns:r="http://schemas.openxmlformats.org/officeDocument/2006/relationships" r:embed="rId3"/>
        <a:stretch>
          <a:fillRect/>
        </a:stretch>
      </xdr:blipFill>
      <xdr:spPr>
        <a:xfrm>
          <a:off x="1600200" y="2641599"/>
          <a:ext cx="8318500" cy="11861565"/>
        </a:xfrm>
        <a:prstGeom prst="rect">
          <a:avLst/>
        </a:prstGeom>
      </xdr:spPr>
    </xdr:pic>
    <xdr:clientData/>
  </xdr:twoCellAnchor>
  <xdr:twoCellAnchor editAs="oneCell">
    <xdr:from>
      <xdr:col>0</xdr:col>
      <xdr:colOff>1562100</xdr:colOff>
      <xdr:row>75</xdr:row>
      <xdr:rowOff>88899</xdr:rowOff>
    </xdr:from>
    <xdr:to>
      <xdr:col>11</xdr:col>
      <xdr:colOff>254000</xdr:colOff>
      <xdr:row>99</xdr:row>
      <xdr:rowOff>33318</xdr:rowOff>
    </xdr:to>
    <xdr:pic>
      <xdr:nvPicPr>
        <xdr:cNvPr id="5" name="Picture 4">
          <a:extLst>
            <a:ext uri="{FF2B5EF4-FFF2-40B4-BE49-F238E27FC236}">
              <a16:creationId xmlns:a16="http://schemas.microsoft.com/office/drawing/2014/main" id="{98B7DB7F-02A7-BB43-A251-328B819FA0BA}"/>
            </a:ext>
          </a:extLst>
        </xdr:cNvPr>
        <xdr:cNvPicPr>
          <a:picLocks noChangeAspect="1"/>
        </xdr:cNvPicPr>
      </xdr:nvPicPr>
      <xdr:blipFill>
        <a:blip xmlns:r="http://schemas.openxmlformats.org/officeDocument/2006/relationships" r:embed="rId4"/>
        <a:stretch>
          <a:fillRect/>
        </a:stretch>
      </xdr:blipFill>
      <xdr:spPr>
        <a:xfrm>
          <a:off x="1562100" y="14376399"/>
          <a:ext cx="8382000" cy="451641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42</xdr:col>
      <xdr:colOff>805003</xdr:colOff>
      <xdr:row>36</xdr:row>
      <xdr:rowOff>127208</xdr:rowOff>
    </xdr:from>
    <xdr:to>
      <xdr:col>44</xdr:col>
      <xdr:colOff>1322772</xdr:colOff>
      <xdr:row>49</xdr:row>
      <xdr:rowOff>3826</xdr:rowOff>
    </xdr:to>
    <xdr:graphicFrame macro="">
      <xdr:nvGraphicFramePr>
        <xdr:cNvPr id="3" name="Chart 2">
          <a:extLst>
            <a:ext uri="{FF2B5EF4-FFF2-40B4-BE49-F238E27FC236}">
              <a16:creationId xmlns:a16="http://schemas.microsoft.com/office/drawing/2014/main" id="{630CA2BD-CA3E-42F5-972F-21E3E4FF5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7</xdr:col>
      <xdr:colOff>1085022</xdr:colOff>
      <xdr:row>1</xdr:row>
      <xdr:rowOff>125344</xdr:rowOff>
    </xdr:from>
    <xdr:to>
      <xdr:col>15</xdr:col>
      <xdr:colOff>533400</xdr:colOff>
      <xdr:row>18</xdr:row>
      <xdr:rowOff>101600</xdr:rowOff>
    </xdr:to>
    <xdr:graphicFrame macro="">
      <xdr:nvGraphicFramePr>
        <xdr:cNvPr id="2" name="Chart 1">
          <a:extLst>
            <a:ext uri="{FF2B5EF4-FFF2-40B4-BE49-F238E27FC236}">
              <a16:creationId xmlns:a16="http://schemas.microsoft.com/office/drawing/2014/main" id="{B36EC25C-9855-6347-AB9A-78B48B0F9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101600</xdr:colOff>
      <xdr:row>106</xdr:row>
      <xdr:rowOff>88900</xdr:rowOff>
    </xdr:from>
    <xdr:to>
      <xdr:col>12</xdr:col>
      <xdr:colOff>279400</xdr:colOff>
      <xdr:row>137</xdr:row>
      <xdr:rowOff>0</xdr:rowOff>
    </xdr:to>
    <xdr:graphicFrame macro="">
      <xdr:nvGraphicFramePr>
        <xdr:cNvPr id="3" name="Chart 2">
          <a:extLst>
            <a:ext uri="{FF2B5EF4-FFF2-40B4-BE49-F238E27FC236}">
              <a16:creationId xmlns:a16="http://schemas.microsoft.com/office/drawing/2014/main" id="{138C4E43-FDD3-1441-8FD0-80681DB98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615950</xdr:colOff>
      <xdr:row>2</xdr:row>
      <xdr:rowOff>38100</xdr:rowOff>
    </xdr:from>
    <xdr:to>
      <xdr:col>27</xdr:col>
      <xdr:colOff>342900</xdr:colOff>
      <xdr:row>26</xdr:row>
      <xdr:rowOff>152400</xdr:rowOff>
    </xdr:to>
    <xdr:graphicFrame macro="">
      <xdr:nvGraphicFramePr>
        <xdr:cNvPr id="4" name="Chart 3">
          <a:extLst>
            <a:ext uri="{FF2B5EF4-FFF2-40B4-BE49-F238E27FC236}">
              <a16:creationId xmlns:a16="http://schemas.microsoft.com/office/drawing/2014/main" id="{38508552-604D-CC4F-9EA9-DCE5A0440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590550</xdr:colOff>
      <xdr:row>27</xdr:row>
      <xdr:rowOff>63500</xdr:rowOff>
    </xdr:from>
    <xdr:to>
      <xdr:col>27</xdr:col>
      <xdr:colOff>431800</xdr:colOff>
      <xdr:row>51</xdr:row>
      <xdr:rowOff>12700</xdr:rowOff>
    </xdr:to>
    <xdr:graphicFrame macro="">
      <xdr:nvGraphicFramePr>
        <xdr:cNvPr id="5" name="Chart 4">
          <a:extLst>
            <a:ext uri="{FF2B5EF4-FFF2-40B4-BE49-F238E27FC236}">
              <a16:creationId xmlns:a16="http://schemas.microsoft.com/office/drawing/2014/main" id="{6D2E2B6B-A33E-8C4A-86BC-7731844A7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ouisnewman/OneDrive/Documents/University/Year%203/Software%20Engineering%20Project/Financial%20Summary%20doc/CoDev%20Final%20Financial%20Report%20and%20Summar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Volumes/lifn501/Year%203/SWEng/addmo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al Summary"/>
    </sheetNames>
    <sheetDataSet>
      <sheetData sheetId="0">
        <row r="268">
          <cell r="C268" t="str">
            <v xml:space="preserve">Premises Rent </v>
          </cell>
          <cell r="D268">
            <v>22144.230769230766</v>
          </cell>
        </row>
        <row r="269">
          <cell r="C269" t="str">
            <v>Utilities Rent</v>
          </cell>
          <cell r="D269">
            <v>1700</v>
          </cell>
        </row>
        <row r="270">
          <cell r="C270" t="str">
            <v>IT infrastructure</v>
          </cell>
          <cell r="D270">
            <v>3400</v>
          </cell>
        </row>
        <row r="271">
          <cell r="C271" t="str">
            <v>Labour</v>
          </cell>
          <cell r="D271">
            <v>10859.375</v>
          </cell>
        </row>
        <row r="272">
          <cell r="C272" t="str">
            <v>Weekly interest</v>
          </cell>
          <cell r="D272">
            <v>1835.892895628177</v>
          </cell>
        </row>
        <row r="273">
          <cell r="C273" t="str">
            <v>Module purchases</v>
          </cell>
          <cell r="D273">
            <v>461.32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3">
          <cell r="E3" t="str">
            <v>Daily Income</v>
          </cell>
        </row>
        <row r="4">
          <cell r="D4">
            <v>100</v>
          </cell>
          <cell r="E4">
            <v>1.54</v>
          </cell>
        </row>
        <row r="5">
          <cell r="D5">
            <v>500</v>
          </cell>
          <cell r="E5">
            <v>5.87</v>
          </cell>
        </row>
        <row r="6">
          <cell r="D6">
            <v>1000</v>
          </cell>
          <cell r="E6">
            <v>11.75</v>
          </cell>
        </row>
        <row r="7">
          <cell r="D7">
            <v>2000</v>
          </cell>
          <cell r="E7">
            <v>23.5</v>
          </cell>
        </row>
        <row r="8">
          <cell r="D8">
            <v>5000</v>
          </cell>
          <cell r="E8">
            <v>58.74</v>
          </cell>
        </row>
        <row r="9">
          <cell r="D9">
            <v>10000</v>
          </cell>
          <cell r="E9">
            <v>117.48</v>
          </cell>
        </row>
        <row r="10">
          <cell r="D10">
            <v>50000</v>
          </cell>
          <cell r="E10">
            <v>587.41</v>
          </cell>
        </row>
        <row r="11">
          <cell r="D11">
            <v>100000</v>
          </cell>
          <cell r="E11">
            <v>1174.83</v>
          </cell>
        </row>
        <row r="12">
          <cell r="D12">
            <v>1000000</v>
          </cell>
          <cell r="E12">
            <v>11748.27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algolia.com/pricing/"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A984E-8092-C847-90A4-5FD6B6FAE430}">
  <dimension ref="A2:AP152"/>
  <sheetViews>
    <sheetView tabSelected="1" zoomScale="81" workbookViewId="0">
      <pane xSplit="1" topLeftCell="B1" activePane="topRight" state="frozen"/>
      <selection activeCell="A22" sqref="A22"/>
      <selection pane="topRight" activeCell="G80" sqref="G80"/>
    </sheetView>
  </sheetViews>
  <sheetFormatPr baseColWidth="10" defaultColWidth="10.6640625" defaultRowHeight="15"/>
  <cols>
    <col min="1" max="1" width="30.6640625" bestFit="1" customWidth="1"/>
    <col min="2" max="2" width="21.6640625" bestFit="1" customWidth="1"/>
    <col min="3" max="3" width="29.33203125" bestFit="1" customWidth="1"/>
    <col min="4" max="5" width="22.6640625" bestFit="1" customWidth="1"/>
    <col min="6" max="6" width="26.6640625" bestFit="1" customWidth="1"/>
    <col min="7" max="7" width="44.6640625" bestFit="1" customWidth="1"/>
    <col min="8" max="9" width="23.33203125" bestFit="1" customWidth="1"/>
    <col min="10" max="10" width="22.1640625" bestFit="1" customWidth="1"/>
    <col min="11" max="11" width="20.83203125" bestFit="1" customWidth="1"/>
    <col min="12" max="12" width="22" bestFit="1" customWidth="1"/>
    <col min="13" max="14" width="23" bestFit="1" customWidth="1"/>
    <col min="15" max="15" width="21.6640625" bestFit="1" customWidth="1"/>
    <col min="16" max="16" width="21.1640625" bestFit="1" customWidth="1"/>
    <col min="17" max="18" width="22.33203125" bestFit="1" customWidth="1"/>
    <col min="19" max="19" width="21.33203125" bestFit="1" customWidth="1"/>
    <col min="20" max="20" width="20.33203125" bestFit="1" customWidth="1"/>
    <col min="21" max="22" width="22.6640625" bestFit="1" customWidth="1"/>
    <col min="23" max="23" width="22" bestFit="1" customWidth="1"/>
    <col min="24" max="24" width="21.1640625" bestFit="1" customWidth="1"/>
    <col min="25" max="25" width="22.33203125" bestFit="1" customWidth="1"/>
    <col min="26" max="27" width="23.33203125" bestFit="1" customWidth="1"/>
    <col min="28" max="28" width="22" bestFit="1" customWidth="1"/>
    <col min="29" max="29" width="21.6640625" bestFit="1" customWidth="1"/>
    <col min="30" max="31" width="22.6640625" bestFit="1" customWidth="1"/>
    <col min="32" max="33" width="21.6640625" bestFit="1" customWidth="1"/>
    <col min="34" max="36" width="22.6640625" bestFit="1" customWidth="1"/>
    <col min="37" max="37" width="21.1640625" bestFit="1" customWidth="1"/>
    <col min="38" max="38" width="22.33203125" bestFit="1" customWidth="1"/>
    <col min="39" max="39" width="23.33203125" bestFit="1" customWidth="1"/>
    <col min="42" max="42" width="12.5" customWidth="1"/>
  </cols>
  <sheetData>
    <row r="2" spans="1:8">
      <c r="A2" t="s">
        <v>0</v>
      </c>
      <c r="B2" t="s">
        <v>30</v>
      </c>
    </row>
    <row r="3" spans="1:8">
      <c r="A3" s="1" t="s">
        <v>5</v>
      </c>
      <c r="B3" s="1" t="s">
        <v>6</v>
      </c>
      <c r="C3" s="1" t="s">
        <v>24</v>
      </c>
      <c r="D3" s="1" t="s">
        <v>25</v>
      </c>
      <c r="E3" s="1" t="s">
        <v>14</v>
      </c>
      <c r="F3" s="1" t="s">
        <v>28</v>
      </c>
      <c r="G3" s="1" t="s">
        <v>13</v>
      </c>
      <c r="H3" s="1" t="s">
        <v>15</v>
      </c>
    </row>
    <row r="4" spans="1:8">
      <c r="A4" t="s">
        <v>1</v>
      </c>
      <c r="B4">
        <v>7</v>
      </c>
      <c r="C4" t="s">
        <v>26</v>
      </c>
      <c r="D4">
        <v>12.5</v>
      </c>
      <c r="E4" t="s">
        <v>27</v>
      </c>
      <c r="G4" t="s">
        <v>20</v>
      </c>
    </row>
    <row r="5" spans="1:8">
      <c r="A5" t="s">
        <v>29</v>
      </c>
      <c r="B5">
        <v>1400</v>
      </c>
      <c r="C5" t="s">
        <v>9</v>
      </c>
      <c r="D5">
        <v>23.5</v>
      </c>
      <c r="E5">
        <f>(D5*B5)/52</f>
        <v>632.69230769230774</v>
      </c>
      <c r="F5">
        <f>E5*38</f>
        <v>24042.307692307695</v>
      </c>
      <c r="G5" t="s">
        <v>19</v>
      </c>
      <c r="H5" t="s">
        <v>16</v>
      </c>
    </row>
    <row r="6" spans="1:8">
      <c r="A6" t="s">
        <v>4</v>
      </c>
      <c r="B6">
        <v>1</v>
      </c>
      <c r="C6" t="s">
        <v>10</v>
      </c>
      <c r="D6">
        <v>50</v>
      </c>
      <c r="E6">
        <f>D6*B6</f>
        <v>50</v>
      </c>
      <c r="F6">
        <f>E6*38</f>
        <v>1900</v>
      </c>
      <c r="G6" t="s">
        <v>18</v>
      </c>
      <c r="H6" t="s">
        <v>16</v>
      </c>
    </row>
    <row r="7" spans="1:8" ht="16">
      <c r="A7" t="s">
        <v>11</v>
      </c>
      <c r="B7">
        <v>1</v>
      </c>
      <c r="C7" t="s">
        <v>12</v>
      </c>
      <c r="D7">
        <v>100</v>
      </c>
      <c r="E7">
        <f>D7*B7</f>
        <v>100</v>
      </c>
      <c r="F7">
        <f>E7*38</f>
        <v>3800</v>
      </c>
      <c r="G7" s="2" t="s">
        <v>17</v>
      </c>
      <c r="H7" t="s">
        <v>16</v>
      </c>
    </row>
    <row r="10" spans="1:8">
      <c r="A10" t="s">
        <v>21</v>
      </c>
      <c r="B10">
        <v>1</v>
      </c>
      <c r="C10" t="s">
        <v>23</v>
      </c>
      <c r="D10">
        <v>0.1686</v>
      </c>
      <c r="G10" t="s">
        <v>22</v>
      </c>
    </row>
    <row r="13" spans="1:8" ht="16" thickBot="1"/>
    <row r="14" spans="1:8">
      <c r="A14" t="s">
        <v>2</v>
      </c>
      <c r="B14" t="s">
        <v>7</v>
      </c>
      <c r="F14" s="65" t="s">
        <v>272</v>
      </c>
    </row>
    <row r="15" spans="1:8" ht="16" thickBot="1">
      <c r="A15" t="s">
        <v>3</v>
      </c>
      <c r="B15" t="s">
        <v>7</v>
      </c>
      <c r="C15" t="s">
        <v>8</v>
      </c>
      <c r="D15">
        <v>25</v>
      </c>
      <c r="F15" s="66">
        <f>SUM(F4:F14)</f>
        <v>29742.307692307695</v>
      </c>
    </row>
    <row r="16" spans="1:8">
      <c r="A16" t="s">
        <v>31</v>
      </c>
    </row>
    <row r="19" spans="1:41">
      <c r="B19">
        <v>0</v>
      </c>
    </row>
    <row r="20" spans="1:41">
      <c r="B20" t="s">
        <v>465</v>
      </c>
    </row>
    <row r="21" spans="1:41">
      <c r="A21" t="s">
        <v>464</v>
      </c>
      <c r="B21" s="91">
        <v>44577.426789282399</v>
      </c>
    </row>
    <row r="24" spans="1:41">
      <c r="A24" t="s">
        <v>32</v>
      </c>
    </row>
    <row r="25" spans="1:41">
      <c r="A25" t="s">
        <v>927</v>
      </c>
    </row>
    <row r="26" spans="1:41">
      <c r="A26" s="105" t="s">
        <v>698</v>
      </c>
      <c r="B26" s="113">
        <v>0</v>
      </c>
      <c r="C26" s="113">
        <v>0</v>
      </c>
      <c r="D26" s="113">
        <v>0</v>
      </c>
      <c r="E26" s="113">
        <v>7</v>
      </c>
      <c r="F26" s="113">
        <v>8.25</v>
      </c>
      <c r="G26" s="113">
        <v>8.25</v>
      </c>
      <c r="H26" s="113">
        <v>8.5</v>
      </c>
      <c r="I26" s="113">
        <v>7.75</v>
      </c>
      <c r="J26" s="113">
        <v>20.25</v>
      </c>
      <c r="K26" s="113">
        <v>14</v>
      </c>
      <c r="L26" s="113">
        <v>0</v>
      </c>
      <c r="M26" s="113">
        <v>0</v>
      </c>
      <c r="N26" s="113">
        <v>0</v>
      </c>
      <c r="O26" s="113">
        <v>0</v>
      </c>
      <c r="P26" s="113">
        <v>0</v>
      </c>
      <c r="Q26" s="113">
        <v>45.25</v>
      </c>
      <c r="R26" s="113">
        <v>67.5</v>
      </c>
      <c r="S26" s="113">
        <v>35</v>
      </c>
      <c r="T26" s="113">
        <v>47.75</v>
      </c>
      <c r="U26" s="113">
        <v>59</v>
      </c>
      <c r="V26" s="113">
        <v>58.5</v>
      </c>
      <c r="W26" s="113">
        <v>42.5</v>
      </c>
      <c r="X26" s="113">
        <v>46</v>
      </c>
      <c r="Y26" s="113">
        <v>29.25</v>
      </c>
      <c r="Z26" s="113">
        <v>47.25</v>
      </c>
      <c r="AA26" s="113">
        <v>34.75</v>
      </c>
      <c r="AB26" s="113">
        <v>28.5</v>
      </c>
      <c r="AC26" s="113">
        <v>43.5</v>
      </c>
      <c r="AD26" s="113">
        <v>43.5</v>
      </c>
      <c r="AE26" s="113">
        <v>37.25</v>
      </c>
      <c r="AF26" s="113">
        <v>47.25</v>
      </c>
      <c r="AG26" s="113">
        <v>29.75</v>
      </c>
      <c r="AH26" s="113">
        <v>31</v>
      </c>
      <c r="AI26" s="113">
        <v>43.5</v>
      </c>
      <c r="AJ26" s="113">
        <v>75.25</v>
      </c>
      <c r="AK26" s="113">
        <v>7</v>
      </c>
      <c r="AL26" s="113">
        <v>0</v>
      </c>
      <c r="AM26" s="113">
        <v>0</v>
      </c>
    </row>
    <row r="27" spans="1:41">
      <c r="A27" t="s">
        <v>761</v>
      </c>
      <c r="B27">
        <f>B26-B33</f>
        <v>0</v>
      </c>
      <c r="C27">
        <f>B27+(C26-C33)</f>
        <v>0</v>
      </c>
      <c r="D27">
        <f t="shared" ref="D27:AM27" si="0">C27+(D26-D33)</f>
        <v>0</v>
      </c>
      <c r="E27">
        <f t="shared" si="0"/>
        <v>0</v>
      </c>
      <c r="F27">
        <f t="shared" si="0"/>
        <v>0</v>
      </c>
      <c r="G27">
        <f t="shared" si="0"/>
        <v>0</v>
      </c>
      <c r="H27">
        <f t="shared" si="0"/>
        <v>0</v>
      </c>
      <c r="I27">
        <f t="shared" si="0"/>
        <v>0</v>
      </c>
      <c r="J27">
        <f t="shared" si="0"/>
        <v>0</v>
      </c>
      <c r="K27">
        <f t="shared" si="0"/>
        <v>0</v>
      </c>
      <c r="L27">
        <f t="shared" si="0"/>
        <v>0</v>
      </c>
      <c r="M27">
        <f t="shared" si="0"/>
        <v>0</v>
      </c>
      <c r="N27">
        <f t="shared" si="0"/>
        <v>0</v>
      </c>
      <c r="O27">
        <f t="shared" si="0"/>
        <v>0</v>
      </c>
      <c r="P27">
        <f t="shared" si="0"/>
        <v>0</v>
      </c>
      <c r="Q27">
        <f t="shared" si="0"/>
        <v>0</v>
      </c>
      <c r="R27">
        <f t="shared" si="0"/>
        <v>0</v>
      </c>
      <c r="S27">
        <f t="shared" si="0"/>
        <v>0</v>
      </c>
      <c r="T27">
        <f t="shared" si="0"/>
        <v>7.25</v>
      </c>
      <c r="U27">
        <f t="shared" si="0"/>
        <v>-4</v>
      </c>
      <c r="V27">
        <f t="shared" si="0"/>
        <v>22</v>
      </c>
      <c r="W27">
        <f t="shared" si="0"/>
        <v>8.25</v>
      </c>
      <c r="X27">
        <f t="shared" si="0"/>
        <v>7.5</v>
      </c>
      <c r="Y27">
        <f t="shared" si="0"/>
        <v>-3.25</v>
      </c>
      <c r="Z27">
        <f t="shared" si="0"/>
        <v>5.75</v>
      </c>
      <c r="AA27">
        <f t="shared" si="0"/>
        <v>-32.75</v>
      </c>
      <c r="AB27">
        <f t="shared" si="0"/>
        <v>-52.5</v>
      </c>
      <c r="AC27">
        <f t="shared" si="0"/>
        <v>-32</v>
      </c>
      <c r="AD27">
        <f t="shared" si="0"/>
        <v>-32.75</v>
      </c>
      <c r="AE27">
        <f t="shared" si="0"/>
        <v>-23</v>
      </c>
      <c r="AF27">
        <f t="shared" si="0"/>
        <v>-8</v>
      </c>
      <c r="AG27">
        <f t="shared" si="0"/>
        <v>-1.5</v>
      </c>
      <c r="AH27">
        <f t="shared" si="0"/>
        <v>-21.25</v>
      </c>
      <c r="AI27">
        <f t="shared" si="0"/>
        <v>-54</v>
      </c>
      <c r="AJ27">
        <f t="shared" si="0"/>
        <v>-81.75</v>
      </c>
      <c r="AK27">
        <f t="shared" si="0"/>
        <v>-79.25</v>
      </c>
      <c r="AL27">
        <f t="shared" si="0"/>
        <v>-79.25</v>
      </c>
      <c r="AM27">
        <f t="shared" si="0"/>
        <v>-79.25</v>
      </c>
    </row>
    <row r="28" spans="1:41">
      <c r="A28" s="103" t="s">
        <v>268</v>
      </c>
      <c r="B28" s="99"/>
      <c r="C28" s="99"/>
      <c r="D28" s="99"/>
      <c r="E28" s="99"/>
      <c r="F28" s="99"/>
      <c r="G28" s="99"/>
      <c r="H28" s="99"/>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row>
    <row r="29" spans="1:41">
      <c r="A29" s="104" t="s">
        <v>33</v>
      </c>
      <c r="B29" s="112">
        <v>1</v>
      </c>
      <c r="C29" s="112">
        <v>2</v>
      </c>
      <c r="D29" s="112">
        <v>3</v>
      </c>
      <c r="E29" s="112">
        <v>4</v>
      </c>
      <c r="F29" s="112">
        <v>5</v>
      </c>
      <c r="G29" s="112">
        <v>6</v>
      </c>
      <c r="H29" s="112">
        <v>7</v>
      </c>
      <c r="I29" s="112">
        <v>8</v>
      </c>
      <c r="J29" s="112">
        <v>9</v>
      </c>
      <c r="K29" s="112">
        <v>10</v>
      </c>
      <c r="L29" s="112">
        <v>11</v>
      </c>
      <c r="M29" s="112">
        <v>12</v>
      </c>
      <c r="N29" s="112">
        <v>13</v>
      </c>
      <c r="O29" s="112">
        <v>14</v>
      </c>
      <c r="P29" s="112">
        <v>15</v>
      </c>
      <c r="Q29" s="112">
        <v>16</v>
      </c>
      <c r="R29" s="112">
        <v>17</v>
      </c>
      <c r="S29" s="112">
        <v>18</v>
      </c>
      <c r="T29" s="112">
        <v>19</v>
      </c>
      <c r="U29" s="112">
        <v>20</v>
      </c>
      <c r="V29" s="112">
        <v>21</v>
      </c>
      <c r="W29" s="112">
        <v>22</v>
      </c>
      <c r="X29" s="112">
        <v>23</v>
      </c>
      <c r="Y29" s="112">
        <v>24</v>
      </c>
      <c r="Z29" s="112">
        <v>25</v>
      </c>
      <c r="AA29" s="112">
        <v>26</v>
      </c>
      <c r="AB29" s="112">
        <v>27</v>
      </c>
      <c r="AC29" s="112">
        <v>28</v>
      </c>
      <c r="AD29" s="112">
        <v>29</v>
      </c>
      <c r="AE29" s="112">
        <v>30</v>
      </c>
      <c r="AF29" s="112">
        <v>31</v>
      </c>
      <c r="AG29" s="112">
        <v>32</v>
      </c>
      <c r="AH29" s="112">
        <v>33</v>
      </c>
      <c r="AI29" s="112">
        <v>34</v>
      </c>
      <c r="AJ29" s="112">
        <v>35</v>
      </c>
      <c r="AK29" s="112">
        <v>36</v>
      </c>
      <c r="AL29" s="112">
        <v>37</v>
      </c>
      <c r="AM29" s="112">
        <v>38</v>
      </c>
    </row>
    <row r="30" spans="1:41">
      <c r="A30" s="104" t="s">
        <v>34</v>
      </c>
      <c r="B30" s="112" t="s">
        <v>143</v>
      </c>
      <c r="C30" s="112" t="s">
        <v>36</v>
      </c>
      <c r="D30" s="112" t="s">
        <v>35</v>
      </c>
      <c r="E30" s="112" t="s">
        <v>37</v>
      </c>
      <c r="F30" s="112" t="s">
        <v>38</v>
      </c>
      <c r="G30" s="112" t="s">
        <v>39</v>
      </c>
      <c r="H30" s="112" t="s">
        <v>40</v>
      </c>
      <c r="I30" s="112" t="s">
        <v>41</v>
      </c>
      <c r="J30" s="112" t="s">
        <v>42</v>
      </c>
      <c r="K30" s="112" t="s">
        <v>43</v>
      </c>
      <c r="L30" s="112" t="s">
        <v>44</v>
      </c>
      <c r="M30" s="112" t="s">
        <v>45</v>
      </c>
      <c r="N30" s="112" t="s">
        <v>46</v>
      </c>
      <c r="O30" s="112" t="s">
        <v>47</v>
      </c>
      <c r="P30" s="112" t="s">
        <v>48</v>
      </c>
      <c r="Q30" s="112" t="s">
        <v>49</v>
      </c>
      <c r="R30" s="112" t="s">
        <v>50</v>
      </c>
      <c r="S30" s="112" t="s">
        <v>51</v>
      </c>
      <c r="T30" s="112" t="s">
        <v>52</v>
      </c>
      <c r="U30" s="112" t="s">
        <v>53</v>
      </c>
      <c r="V30" s="112" t="s">
        <v>54</v>
      </c>
      <c r="W30" s="112" t="s">
        <v>55</v>
      </c>
      <c r="X30" s="112" t="s">
        <v>56</v>
      </c>
      <c r="Y30" s="112" t="s">
        <v>57</v>
      </c>
      <c r="Z30" s="112" t="s">
        <v>58</v>
      </c>
      <c r="AA30" s="112" t="s">
        <v>59</v>
      </c>
      <c r="AB30" s="112" t="s">
        <v>60</v>
      </c>
      <c r="AC30" s="112" t="s">
        <v>61</v>
      </c>
      <c r="AD30" s="112" t="s">
        <v>62</v>
      </c>
      <c r="AE30" s="112" t="s">
        <v>63</v>
      </c>
      <c r="AF30" s="112" t="s">
        <v>64</v>
      </c>
      <c r="AG30" s="112" t="s">
        <v>65</v>
      </c>
      <c r="AH30" s="112" t="s">
        <v>66</v>
      </c>
      <c r="AI30" s="112" t="s">
        <v>67</v>
      </c>
      <c r="AJ30" s="112" t="s">
        <v>68</v>
      </c>
      <c r="AK30" s="112" t="s">
        <v>69</v>
      </c>
      <c r="AL30" s="112" t="s">
        <v>70</v>
      </c>
      <c r="AM30" s="112" t="s">
        <v>71</v>
      </c>
      <c r="AO30">
        <f>SUM(B33:AM33)</f>
        <v>1052.5</v>
      </c>
    </row>
    <row r="31" spans="1:41">
      <c r="A31" s="104" t="s">
        <v>441</v>
      </c>
      <c r="B31" s="112">
        <v>1</v>
      </c>
      <c r="C31" s="112">
        <v>2</v>
      </c>
      <c r="D31" s="112">
        <v>3</v>
      </c>
      <c r="E31" s="112">
        <v>4</v>
      </c>
      <c r="F31" s="112">
        <v>5</v>
      </c>
      <c r="G31" s="112">
        <v>6</v>
      </c>
      <c r="H31" s="112">
        <v>7</v>
      </c>
      <c r="I31" s="112">
        <v>8</v>
      </c>
      <c r="J31" s="112">
        <v>9</v>
      </c>
      <c r="K31" s="112">
        <v>10</v>
      </c>
      <c r="L31" s="112" t="s">
        <v>442</v>
      </c>
      <c r="M31" s="112" t="s">
        <v>442</v>
      </c>
      <c r="N31" s="112" t="s">
        <v>442</v>
      </c>
      <c r="O31" s="112" t="s">
        <v>442</v>
      </c>
      <c r="P31" s="112">
        <v>1</v>
      </c>
      <c r="Q31" s="112">
        <v>2</v>
      </c>
      <c r="R31" s="112">
        <v>3</v>
      </c>
      <c r="S31" s="112">
        <v>4</v>
      </c>
      <c r="T31" s="112">
        <v>5</v>
      </c>
      <c r="U31" s="112">
        <v>6</v>
      </c>
      <c r="V31" s="112">
        <v>7</v>
      </c>
      <c r="W31" s="112">
        <v>8</v>
      </c>
      <c r="X31" s="112">
        <v>9</v>
      </c>
      <c r="Y31" s="112">
        <v>10</v>
      </c>
      <c r="Z31" s="112" t="s">
        <v>443</v>
      </c>
      <c r="AA31" s="112" t="s">
        <v>443</v>
      </c>
      <c r="AB31" s="112" t="s">
        <v>443</v>
      </c>
      <c r="AC31" s="112" t="s">
        <v>443</v>
      </c>
      <c r="AD31" s="112">
        <v>1</v>
      </c>
      <c r="AE31" s="112">
        <v>2</v>
      </c>
      <c r="AF31" s="112">
        <v>3</v>
      </c>
      <c r="AG31" s="112">
        <v>4</v>
      </c>
      <c r="AH31" s="112">
        <v>5</v>
      </c>
      <c r="AI31" s="112">
        <v>6</v>
      </c>
      <c r="AJ31" s="112">
        <v>7</v>
      </c>
      <c r="AK31" s="112">
        <v>8</v>
      </c>
      <c r="AL31" s="112">
        <v>9</v>
      </c>
      <c r="AM31" s="112">
        <v>10</v>
      </c>
    </row>
    <row r="32" spans="1:41">
      <c r="A32" s="100" t="s">
        <v>551</v>
      </c>
      <c r="B32" s="102" t="s">
        <v>552</v>
      </c>
      <c r="C32" s="102" t="s">
        <v>552</v>
      </c>
      <c r="D32" s="102" t="s">
        <v>552</v>
      </c>
      <c r="E32" s="102" t="s">
        <v>552</v>
      </c>
      <c r="F32" s="102" t="s">
        <v>552</v>
      </c>
      <c r="G32" s="102" t="s">
        <v>552</v>
      </c>
      <c r="H32" s="102" t="s">
        <v>552</v>
      </c>
      <c r="I32" s="102" t="s">
        <v>552</v>
      </c>
      <c r="J32" s="102" t="s">
        <v>552</v>
      </c>
      <c r="K32" s="102" t="s">
        <v>552</v>
      </c>
      <c r="L32" s="102" t="s">
        <v>552</v>
      </c>
      <c r="M32" s="102" t="s">
        <v>552</v>
      </c>
      <c r="N32" s="102" t="s">
        <v>552</v>
      </c>
      <c r="O32" s="102" t="s">
        <v>552</v>
      </c>
      <c r="P32" s="102" t="s">
        <v>552</v>
      </c>
      <c r="Q32" s="102" t="s">
        <v>552</v>
      </c>
      <c r="R32" s="102" t="s">
        <v>552</v>
      </c>
      <c r="S32" s="102" t="s">
        <v>552</v>
      </c>
      <c r="T32" s="101" t="s">
        <v>553</v>
      </c>
      <c r="U32" s="101" t="s">
        <v>554</v>
      </c>
      <c r="V32" s="101" t="s">
        <v>555</v>
      </c>
      <c r="W32" s="101" t="s">
        <v>556</v>
      </c>
      <c r="X32" s="101" t="s">
        <v>557</v>
      </c>
      <c r="Y32" s="101" t="s">
        <v>558</v>
      </c>
      <c r="Z32" s="101" t="s">
        <v>559</v>
      </c>
      <c r="AA32" s="101" t="s">
        <v>560</v>
      </c>
      <c r="AB32" s="101" t="s">
        <v>561</v>
      </c>
      <c r="AC32" s="101" t="s">
        <v>562</v>
      </c>
      <c r="AD32" s="101" t="s">
        <v>563</v>
      </c>
      <c r="AE32" s="101" t="s">
        <v>564</v>
      </c>
      <c r="AF32" s="101" t="s">
        <v>565</v>
      </c>
      <c r="AG32" s="101" t="s">
        <v>566</v>
      </c>
      <c r="AH32" s="101" t="s">
        <v>567</v>
      </c>
      <c r="AI32" s="101" t="s">
        <v>568</v>
      </c>
      <c r="AJ32" s="102" t="s">
        <v>550</v>
      </c>
      <c r="AK32" s="102" t="s">
        <v>569</v>
      </c>
      <c r="AL32" s="102"/>
      <c r="AM32" s="102"/>
    </row>
    <row r="33" spans="1:42">
      <c r="A33" s="105" t="s">
        <v>710</v>
      </c>
      <c r="B33" s="113">
        <v>0</v>
      </c>
      <c r="C33" s="113">
        <v>0</v>
      </c>
      <c r="D33" s="113">
        <v>0</v>
      </c>
      <c r="E33" s="113">
        <v>7</v>
      </c>
      <c r="F33" s="113">
        <v>8.25</v>
      </c>
      <c r="G33" s="113">
        <v>8.25</v>
      </c>
      <c r="H33" s="113">
        <v>8.5</v>
      </c>
      <c r="I33" s="113">
        <v>7.75</v>
      </c>
      <c r="J33" s="113">
        <v>20.25</v>
      </c>
      <c r="K33" s="113">
        <v>14</v>
      </c>
      <c r="L33" s="113">
        <v>0</v>
      </c>
      <c r="M33" s="113">
        <v>0</v>
      </c>
      <c r="N33" s="113">
        <v>0</v>
      </c>
      <c r="O33" s="113">
        <v>0</v>
      </c>
      <c r="P33" s="113">
        <v>0</v>
      </c>
      <c r="Q33" s="113">
        <v>45.25</v>
      </c>
      <c r="R33" s="113">
        <v>67.5</v>
      </c>
      <c r="S33" s="113">
        <v>35</v>
      </c>
      <c r="T33" s="113">
        <v>40.5</v>
      </c>
      <c r="U33" s="113">
        <v>70.25</v>
      </c>
      <c r="V33" s="113">
        <v>32.5</v>
      </c>
      <c r="W33" s="113">
        <v>56.25</v>
      </c>
      <c r="X33" s="113">
        <v>46.75</v>
      </c>
      <c r="Y33" s="113">
        <v>40</v>
      </c>
      <c r="Z33" s="113">
        <v>38.25</v>
      </c>
      <c r="AA33" s="113">
        <v>73.25</v>
      </c>
      <c r="AB33" s="113">
        <v>48.25</v>
      </c>
      <c r="AC33" s="113">
        <v>23</v>
      </c>
      <c r="AD33" s="113">
        <v>44.25</v>
      </c>
      <c r="AE33" s="113">
        <v>27.5</v>
      </c>
      <c r="AF33" s="113">
        <v>32.25</v>
      </c>
      <c r="AG33" s="113">
        <v>23.25</v>
      </c>
      <c r="AH33" s="113">
        <v>50.75</v>
      </c>
      <c r="AI33" s="113">
        <v>76.25</v>
      </c>
      <c r="AJ33" s="113">
        <v>103</v>
      </c>
      <c r="AK33" s="113">
        <v>4.5</v>
      </c>
      <c r="AL33" s="113">
        <v>0</v>
      </c>
      <c r="AM33" s="113">
        <v>0</v>
      </c>
    </row>
    <row r="34" spans="1:42">
      <c r="A34" s="104" t="s">
        <v>257</v>
      </c>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O34" t="s">
        <v>1422</v>
      </c>
      <c r="AP34" s="119">
        <f>SUM(B36:AM36)</f>
        <v>1054.1100000000001</v>
      </c>
    </row>
    <row r="35" spans="1:42">
      <c r="A35" s="106" t="s">
        <v>549</v>
      </c>
      <c r="B35" s="115"/>
      <c r="C35" s="115"/>
      <c r="D35" s="115"/>
      <c r="E35" s="115"/>
      <c r="F35" s="115"/>
      <c r="G35" s="115"/>
      <c r="H35" s="115"/>
      <c r="I35" s="115"/>
      <c r="J35" s="115"/>
      <c r="K35" s="115"/>
      <c r="L35" s="115"/>
      <c r="M35" s="115"/>
      <c r="N35" s="115"/>
      <c r="O35" s="115"/>
      <c r="P35" s="115"/>
      <c r="Q35" s="115"/>
      <c r="R35" s="115"/>
      <c r="S35" s="115"/>
      <c r="T35" s="115"/>
      <c r="U35" s="115">
        <v>28243.147143768347</v>
      </c>
      <c r="V35" s="115"/>
      <c r="W35" s="115"/>
      <c r="X35" s="115"/>
      <c r="Y35" s="115"/>
      <c r="Z35" s="115"/>
      <c r="AA35" s="115"/>
      <c r="AB35" s="115"/>
      <c r="AC35" s="115"/>
      <c r="AD35" s="115">
        <f>B21-U35</f>
        <v>16334.279645514052</v>
      </c>
      <c r="AE35" s="115"/>
      <c r="AF35" s="115"/>
      <c r="AG35" s="115"/>
      <c r="AH35" s="115"/>
      <c r="AI35" s="115"/>
      <c r="AJ35" s="115"/>
      <c r="AK35" s="115"/>
      <c r="AL35" s="115"/>
      <c r="AM35" s="115"/>
      <c r="AO35" t="s">
        <v>1420</v>
      </c>
      <c r="AP35" s="119">
        <f>SUM(B35:AM35)</f>
        <v>44577.426789282399</v>
      </c>
    </row>
    <row r="36" spans="1:42">
      <c r="A36" s="106" t="s">
        <v>548</v>
      </c>
      <c r="B36" s="115"/>
      <c r="C36" s="115"/>
      <c r="D36" s="115"/>
      <c r="E36" s="115"/>
      <c r="F36" s="115"/>
      <c r="G36" s="115"/>
      <c r="H36" s="115"/>
      <c r="I36" s="115"/>
      <c r="J36" s="115"/>
      <c r="K36" s="115"/>
      <c r="L36" s="115"/>
      <c r="M36" s="115"/>
      <c r="N36" s="115"/>
      <c r="O36" s="115"/>
      <c r="P36" s="115"/>
      <c r="Q36" s="115"/>
      <c r="R36" s="115"/>
      <c r="S36" s="115"/>
      <c r="T36" s="115"/>
      <c r="U36" s="115"/>
      <c r="V36" s="115"/>
      <c r="W36" s="115">
        <v>263.52999999999997</v>
      </c>
      <c r="X36" s="115"/>
      <c r="Y36" s="115">
        <v>790.58</v>
      </c>
      <c r="Z36" s="115"/>
      <c r="AA36" s="115"/>
      <c r="AB36" s="115"/>
      <c r="AC36" s="115"/>
      <c r="AD36" s="115"/>
      <c r="AE36" s="115"/>
      <c r="AF36" s="115"/>
      <c r="AG36" s="115"/>
      <c r="AH36" s="115"/>
      <c r="AI36" s="115"/>
      <c r="AJ36" s="115"/>
      <c r="AK36" s="115"/>
      <c r="AL36" s="115"/>
      <c r="AM36" s="115"/>
    </row>
    <row r="37" spans="1:42">
      <c r="A37" s="104" t="s">
        <v>256</v>
      </c>
      <c r="B37" s="112"/>
      <c r="C37" s="112"/>
      <c r="D37" s="112"/>
      <c r="E37" s="112"/>
      <c r="F37" s="112"/>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row>
    <row r="38" spans="1:42">
      <c r="A38" s="105" t="s">
        <v>29</v>
      </c>
      <c r="B38" s="111"/>
      <c r="C38" s="111"/>
      <c r="D38" s="111"/>
      <c r="E38" s="111">
        <f>E5*4*-1</f>
        <v>-2530.7692307692309</v>
      </c>
      <c r="F38" s="111"/>
      <c r="G38" s="111"/>
      <c r="H38" s="111">
        <f>E5*3*-1</f>
        <v>-1898.0769230769233</v>
      </c>
      <c r="I38" s="111"/>
      <c r="J38" s="111"/>
      <c r="K38" s="111">
        <f>E5*3*-1</f>
        <v>-1898.0769230769233</v>
      </c>
      <c r="L38" s="111"/>
      <c r="M38" s="111"/>
      <c r="N38" s="111"/>
      <c r="O38" s="111"/>
      <c r="P38" s="111"/>
      <c r="Q38" s="111"/>
      <c r="R38" s="111"/>
      <c r="S38" s="111">
        <f>8*E5*-1</f>
        <v>-5061.5384615384619</v>
      </c>
      <c r="T38" s="111"/>
      <c r="U38" s="111"/>
      <c r="V38" s="111">
        <f>3*E5*-1</f>
        <v>-1898.0769230769233</v>
      </c>
      <c r="W38" s="111"/>
      <c r="X38" s="111"/>
      <c r="Y38" s="111">
        <f>3*E5*-1</f>
        <v>-1898.0769230769233</v>
      </c>
      <c r="Z38" s="111"/>
      <c r="AA38" s="111"/>
      <c r="AB38" s="111"/>
      <c r="AC38" s="111"/>
      <c r="AD38" s="111"/>
      <c r="AE38" s="111"/>
      <c r="AF38" s="111"/>
      <c r="AG38" s="111">
        <f>8*E5*-1</f>
        <v>-5061.5384615384619</v>
      </c>
      <c r="AH38" s="111"/>
      <c r="AI38" s="111"/>
      <c r="AJ38" s="111">
        <f>3*E5*-1</f>
        <v>-1898.0769230769233</v>
      </c>
      <c r="AK38" s="111"/>
      <c r="AL38" s="111"/>
      <c r="AM38" s="111">
        <f>3*E5*-1</f>
        <v>-1898.0769230769233</v>
      </c>
    </row>
    <row r="39" spans="1:42">
      <c r="A39" s="105" t="s">
        <v>4</v>
      </c>
      <c r="B39" s="111"/>
      <c r="C39" s="111"/>
      <c r="D39" s="111"/>
      <c r="E39" s="111"/>
      <c r="F39" s="111"/>
      <c r="G39" s="111">
        <f>6*E6*-1</f>
        <v>-300</v>
      </c>
      <c r="H39" s="111"/>
      <c r="I39" s="111"/>
      <c r="J39" s="111"/>
      <c r="K39" s="111">
        <f>4*E6*-1</f>
        <v>-200</v>
      </c>
      <c r="L39" s="111"/>
      <c r="M39" s="111"/>
      <c r="N39" s="111"/>
      <c r="O39" s="111"/>
      <c r="P39" s="111"/>
      <c r="Q39" s="111"/>
      <c r="R39" s="111"/>
      <c r="S39" s="111"/>
      <c r="T39" s="111"/>
      <c r="U39" s="111">
        <f>10*E6*-1</f>
        <v>-500</v>
      </c>
      <c r="V39" s="111"/>
      <c r="W39" s="111"/>
      <c r="X39" s="111"/>
      <c r="Y39" s="111">
        <f>4*E6*-1</f>
        <v>-200</v>
      </c>
      <c r="Z39" s="111"/>
      <c r="AA39" s="111"/>
      <c r="AB39" s="111"/>
      <c r="AC39" s="111"/>
      <c r="AD39" s="111"/>
      <c r="AE39" s="111"/>
      <c r="AF39" s="111"/>
      <c r="AG39" s="111"/>
      <c r="AH39" s="111"/>
      <c r="AI39" s="111">
        <f>10*E6*-1</f>
        <v>-500</v>
      </c>
      <c r="AJ39" s="111"/>
      <c r="AK39" s="111"/>
      <c r="AL39" s="111"/>
      <c r="AM39" s="111">
        <f>4*E6*-1</f>
        <v>-200</v>
      </c>
    </row>
    <row r="40" spans="1:42">
      <c r="A40" s="105" t="s">
        <v>11</v>
      </c>
      <c r="B40" s="111"/>
      <c r="C40" s="111"/>
      <c r="D40" s="111"/>
      <c r="E40" s="111"/>
      <c r="F40" s="111"/>
      <c r="G40" s="111">
        <f>6*E7*-1</f>
        <v>-600</v>
      </c>
      <c r="H40" s="111"/>
      <c r="I40" s="111"/>
      <c r="J40" s="111"/>
      <c r="K40" s="111">
        <f>4*E7*-1</f>
        <v>-400</v>
      </c>
      <c r="L40" s="111"/>
      <c r="M40" s="111"/>
      <c r="N40" s="111"/>
      <c r="O40" s="111"/>
      <c r="P40" s="111"/>
      <c r="Q40" s="111"/>
      <c r="R40" s="111"/>
      <c r="S40" s="111"/>
      <c r="T40" s="111"/>
      <c r="U40" s="111">
        <f>10*E7*-1</f>
        <v>-1000</v>
      </c>
      <c r="V40" s="111"/>
      <c r="W40" s="111"/>
      <c r="X40" s="111"/>
      <c r="Y40" s="111">
        <f>4*E7*-1</f>
        <v>-400</v>
      </c>
      <c r="Z40" s="111"/>
      <c r="AA40" s="111"/>
      <c r="AB40" s="111"/>
      <c r="AC40" s="111"/>
      <c r="AD40" s="111"/>
      <c r="AE40" s="111"/>
      <c r="AF40" s="111"/>
      <c r="AG40" s="111"/>
      <c r="AH40" s="111"/>
      <c r="AI40" s="111">
        <f>10*E7*-1</f>
        <v>-1000</v>
      </c>
      <c r="AJ40" s="111"/>
      <c r="AK40" s="111"/>
      <c r="AL40" s="111"/>
      <c r="AM40" s="111">
        <f>4*E7*-1</f>
        <v>-400</v>
      </c>
    </row>
    <row r="41" spans="1:42">
      <c r="A41" s="105" t="s">
        <v>259</v>
      </c>
      <c r="B41" s="111">
        <f t="shared" ref="B41:AM41" si="1">B33*$D$4*-1</f>
        <v>0</v>
      </c>
      <c r="C41" s="111">
        <f t="shared" si="1"/>
        <v>0</v>
      </c>
      <c r="D41" s="111">
        <f t="shared" si="1"/>
        <v>0</v>
      </c>
      <c r="E41" s="111">
        <f t="shared" si="1"/>
        <v>-87.5</v>
      </c>
      <c r="F41" s="111">
        <f t="shared" si="1"/>
        <v>-103.125</v>
      </c>
      <c r="G41" s="111">
        <f t="shared" si="1"/>
        <v>-103.125</v>
      </c>
      <c r="H41" s="111">
        <f t="shared" si="1"/>
        <v>-106.25</v>
      </c>
      <c r="I41" s="111">
        <f t="shared" si="1"/>
        <v>-96.875</v>
      </c>
      <c r="J41" s="111">
        <f t="shared" si="1"/>
        <v>-253.125</v>
      </c>
      <c r="K41" s="111">
        <f t="shared" si="1"/>
        <v>-175</v>
      </c>
      <c r="L41" s="111">
        <f t="shared" si="1"/>
        <v>0</v>
      </c>
      <c r="M41" s="111">
        <f t="shared" si="1"/>
        <v>0</v>
      </c>
      <c r="N41" s="111">
        <f t="shared" si="1"/>
        <v>0</v>
      </c>
      <c r="O41" s="111">
        <f t="shared" si="1"/>
        <v>0</v>
      </c>
      <c r="P41" s="111">
        <f t="shared" si="1"/>
        <v>0</v>
      </c>
      <c r="Q41" s="111">
        <f t="shared" si="1"/>
        <v>-565.625</v>
      </c>
      <c r="R41" s="111">
        <f t="shared" si="1"/>
        <v>-843.75</v>
      </c>
      <c r="S41" s="111">
        <f t="shared" si="1"/>
        <v>-437.5</v>
      </c>
      <c r="T41" s="111">
        <f t="shared" si="1"/>
        <v>-506.25</v>
      </c>
      <c r="U41" s="111">
        <f t="shared" si="1"/>
        <v>-878.125</v>
      </c>
      <c r="V41" s="111">
        <f t="shared" si="1"/>
        <v>-406.25</v>
      </c>
      <c r="W41" s="111">
        <f t="shared" si="1"/>
        <v>-703.125</v>
      </c>
      <c r="X41" s="111">
        <f t="shared" si="1"/>
        <v>-584.375</v>
      </c>
      <c r="Y41" s="111">
        <f t="shared" si="1"/>
        <v>-500</v>
      </c>
      <c r="Z41" s="111">
        <f t="shared" si="1"/>
        <v>-478.125</v>
      </c>
      <c r="AA41" s="111">
        <f t="shared" si="1"/>
        <v>-915.625</v>
      </c>
      <c r="AB41" s="111">
        <f>AB33*$D$4*-1</f>
        <v>-603.125</v>
      </c>
      <c r="AC41" s="111">
        <f t="shared" si="1"/>
        <v>-287.5</v>
      </c>
      <c r="AD41" s="111">
        <f t="shared" si="1"/>
        <v>-553.125</v>
      </c>
      <c r="AE41" s="111">
        <f t="shared" si="1"/>
        <v>-343.75</v>
      </c>
      <c r="AF41" s="111">
        <f t="shared" si="1"/>
        <v>-403.125</v>
      </c>
      <c r="AG41" s="111">
        <f t="shared" si="1"/>
        <v>-290.625</v>
      </c>
      <c r="AH41" s="111">
        <f t="shared" si="1"/>
        <v>-634.375</v>
      </c>
      <c r="AI41" s="111">
        <f t="shared" si="1"/>
        <v>-953.125</v>
      </c>
      <c r="AJ41" s="111">
        <f t="shared" si="1"/>
        <v>-1287.5</v>
      </c>
      <c r="AK41" s="111">
        <f t="shared" si="1"/>
        <v>-56.25</v>
      </c>
      <c r="AL41" s="111">
        <f t="shared" si="1"/>
        <v>0</v>
      </c>
      <c r="AM41" s="111">
        <f t="shared" si="1"/>
        <v>0</v>
      </c>
    </row>
    <row r="42" spans="1:42">
      <c r="A42" s="105" t="s">
        <v>576</v>
      </c>
      <c r="B42" s="111">
        <f>(($D$10*B45)/52)*(-1)</f>
        <v>0</v>
      </c>
      <c r="C42" s="111">
        <f>(($D$10*C45)/52)*(-1)</f>
        <v>0</v>
      </c>
      <c r="D42" s="111">
        <f>(($D$10*D45)/52)*(-1)</f>
        <v>0</v>
      </c>
      <c r="E42" s="111">
        <f t="shared" ref="E42:AM42" si="2">(($D$10*E45)/52)*(-1)</f>
        <v>0</v>
      </c>
      <c r="F42" s="111">
        <f t="shared" si="2"/>
        <v>0</v>
      </c>
      <c r="G42" s="111">
        <f t="shared" si="2"/>
        <v>0</v>
      </c>
      <c r="H42" s="111">
        <f t="shared" si="2"/>
        <v>0</v>
      </c>
      <c r="I42" s="111">
        <f t="shared" si="2"/>
        <v>0</v>
      </c>
      <c r="J42" s="111">
        <f t="shared" si="2"/>
        <v>0</v>
      </c>
      <c r="K42" s="111">
        <f t="shared" si="2"/>
        <v>0</v>
      </c>
      <c r="L42" s="111">
        <f t="shared" si="2"/>
        <v>0</v>
      </c>
      <c r="M42" s="111">
        <f t="shared" si="2"/>
        <v>0</v>
      </c>
      <c r="N42" s="111">
        <f t="shared" si="2"/>
        <v>0</v>
      </c>
      <c r="O42" s="111">
        <f t="shared" si="2"/>
        <v>0</v>
      </c>
      <c r="P42" s="111">
        <f t="shared" si="2"/>
        <v>0</v>
      </c>
      <c r="Q42" s="111">
        <f t="shared" si="2"/>
        <v>0</v>
      </c>
      <c r="R42" s="111">
        <f t="shared" si="2"/>
        <v>0</v>
      </c>
      <c r="S42" s="111">
        <f t="shared" si="2"/>
        <v>0</v>
      </c>
      <c r="T42" s="111">
        <f t="shared" si="2"/>
        <v>0</v>
      </c>
      <c r="U42" s="111">
        <f t="shared" si="2"/>
        <v>-91.572973239218143</v>
      </c>
      <c r="V42" s="111">
        <f t="shared" si="2"/>
        <v>-91.572973239218143</v>
      </c>
      <c r="W42" s="111">
        <f t="shared" si="2"/>
        <v>-91.572973239218143</v>
      </c>
      <c r="X42" s="111">
        <f t="shared" si="2"/>
        <v>-91.572973239218143</v>
      </c>
      <c r="Y42" s="111">
        <f t="shared" si="2"/>
        <v>-91.572973239218143</v>
      </c>
      <c r="Z42" s="111">
        <f t="shared" si="2"/>
        <v>-91.572973239218143</v>
      </c>
      <c r="AA42" s="111">
        <f t="shared" si="2"/>
        <v>-91.572973239218143</v>
      </c>
      <c r="AB42" s="111">
        <f t="shared" si="2"/>
        <v>-91.572973239218143</v>
      </c>
      <c r="AC42" s="111">
        <f t="shared" si="2"/>
        <v>-91.572973239218143</v>
      </c>
      <c r="AD42" s="111">
        <f t="shared" si="2"/>
        <v>-144.53373378217333</v>
      </c>
      <c r="AE42" s="111">
        <f t="shared" si="2"/>
        <v>-144.53373378217333</v>
      </c>
      <c r="AF42" s="111">
        <f t="shared" si="2"/>
        <v>-144.53373378217333</v>
      </c>
      <c r="AG42" s="111">
        <f t="shared" si="2"/>
        <v>-144.53373378217333</v>
      </c>
      <c r="AH42" s="111">
        <f t="shared" si="2"/>
        <v>-144.53373378217333</v>
      </c>
      <c r="AI42" s="111">
        <f t="shared" si="2"/>
        <v>-144.53373378217333</v>
      </c>
      <c r="AJ42" s="111">
        <f t="shared" si="2"/>
        <v>-144.53373378217333</v>
      </c>
      <c r="AK42" s="111">
        <f t="shared" si="2"/>
        <v>-144.53373378217333</v>
      </c>
      <c r="AL42" s="111">
        <f t="shared" si="2"/>
        <v>-144.53373378217333</v>
      </c>
      <c r="AM42" s="111">
        <f t="shared" si="2"/>
        <v>-144.53373378217333</v>
      </c>
      <c r="AO42" t="s">
        <v>1421</v>
      </c>
      <c r="AP42" s="119">
        <f>SUM(B42:AH42)</f>
        <v>-1546.8254280638303</v>
      </c>
    </row>
    <row r="43" spans="1:42">
      <c r="A43" s="105" t="s">
        <v>547</v>
      </c>
      <c r="B43" s="111"/>
      <c r="C43" s="111"/>
      <c r="D43" s="111"/>
      <c r="E43" s="111"/>
      <c r="F43" s="111"/>
      <c r="G43" s="111"/>
      <c r="H43" s="111"/>
      <c r="I43" s="111"/>
      <c r="J43" s="111"/>
      <c r="K43" s="111"/>
      <c r="L43" s="111"/>
      <c r="M43" s="111"/>
      <c r="N43" s="111"/>
      <c r="O43" s="111"/>
      <c r="P43" s="111"/>
      <c r="Q43" s="111"/>
      <c r="R43" s="111"/>
      <c r="S43" s="111"/>
      <c r="T43" s="111"/>
      <c r="U43" s="111"/>
      <c r="V43" s="111"/>
      <c r="W43" s="111">
        <v>-115.33</v>
      </c>
      <c r="X43" s="111"/>
      <c r="Y43" s="111">
        <v>-345.99</v>
      </c>
      <c r="Z43" s="111"/>
      <c r="AA43" s="111"/>
      <c r="AB43" s="111"/>
      <c r="AC43" s="111"/>
      <c r="AD43" s="111"/>
      <c r="AE43" s="111"/>
      <c r="AF43" s="111"/>
      <c r="AG43" s="111"/>
      <c r="AH43" s="111"/>
      <c r="AI43" s="111"/>
      <c r="AJ43" s="111"/>
      <c r="AK43" s="111"/>
      <c r="AL43" s="111"/>
      <c r="AM43" s="111"/>
      <c r="AP43" s="119">
        <f>SUM(AP35:AP42)</f>
        <v>43030.601361218571</v>
      </c>
    </row>
    <row r="44" spans="1:42">
      <c r="A44" s="107" t="s">
        <v>579</v>
      </c>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row>
    <row r="45" spans="1:42">
      <c r="A45" s="108" t="s">
        <v>577</v>
      </c>
      <c r="B45" s="111">
        <f>B35</f>
        <v>0</v>
      </c>
      <c r="C45" s="111">
        <f t="shared" ref="C45:AM45" si="3">B45+C35</f>
        <v>0</v>
      </c>
      <c r="D45" s="111">
        <f t="shared" si="3"/>
        <v>0</v>
      </c>
      <c r="E45" s="111">
        <f t="shared" si="3"/>
        <v>0</v>
      </c>
      <c r="F45" s="111">
        <f t="shared" si="3"/>
        <v>0</v>
      </c>
      <c r="G45" s="111">
        <f t="shared" si="3"/>
        <v>0</v>
      </c>
      <c r="H45" s="111">
        <f t="shared" si="3"/>
        <v>0</v>
      </c>
      <c r="I45" s="111">
        <f t="shared" si="3"/>
        <v>0</v>
      </c>
      <c r="J45" s="111">
        <f t="shared" si="3"/>
        <v>0</v>
      </c>
      <c r="K45" s="111">
        <f t="shared" si="3"/>
        <v>0</v>
      </c>
      <c r="L45" s="111">
        <f t="shared" si="3"/>
        <v>0</v>
      </c>
      <c r="M45" s="111">
        <f t="shared" si="3"/>
        <v>0</v>
      </c>
      <c r="N45" s="111">
        <f t="shared" si="3"/>
        <v>0</v>
      </c>
      <c r="O45" s="111">
        <f t="shared" si="3"/>
        <v>0</v>
      </c>
      <c r="P45" s="111">
        <f t="shared" si="3"/>
        <v>0</v>
      </c>
      <c r="Q45" s="111">
        <f t="shared" si="3"/>
        <v>0</v>
      </c>
      <c r="R45" s="111">
        <f t="shared" si="3"/>
        <v>0</v>
      </c>
      <c r="S45" s="111">
        <f t="shared" si="3"/>
        <v>0</v>
      </c>
      <c r="T45" s="111">
        <f t="shared" si="3"/>
        <v>0</v>
      </c>
      <c r="U45" s="111">
        <f t="shared" si="3"/>
        <v>28243.147143768347</v>
      </c>
      <c r="V45" s="111">
        <f t="shared" si="3"/>
        <v>28243.147143768347</v>
      </c>
      <c r="W45" s="111">
        <f t="shared" si="3"/>
        <v>28243.147143768347</v>
      </c>
      <c r="X45" s="111">
        <f t="shared" si="3"/>
        <v>28243.147143768347</v>
      </c>
      <c r="Y45" s="111">
        <f t="shared" si="3"/>
        <v>28243.147143768347</v>
      </c>
      <c r="Z45" s="111">
        <f t="shared" si="3"/>
        <v>28243.147143768347</v>
      </c>
      <c r="AA45" s="111">
        <f t="shared" si="3"/>
        <v>28243.147143768347</v>
      </c>
      <c r="AB45" s="111">
        <f t="shared" si="3"/>
        <v>28243.147143768347</v>
      </c>
      <c r="AC45" s="111">
        <f t="shared" si="3"/>
        <v>28243.147143768347</v>
      </c>
      <c r="AD45" s="111">
        <f t="shared" si="3"/>
        <v>44577.426789282399</v>
      </c>
      <c r="AE45" s="111">
        <f t="shared" si="3"/>
        <v>44577.426789282399</v>
      </c>
      <c r="AF45" s="111">
        <f t="shared" si="3"/>
        <v>44577.426789282399</v>
      </c>
      <c r="AG45" s="111">
        <f t="shared" si="3"/>
        <v>44577.426789282399</v>
      </c>
      <c r="AH45" s="111">
        <f t="shared" si="3"/>
        <v>44577.426789282399</v>
      </c>
      <c r="AI45" s="111">
        <f t="shared" si="3"/>
        <v>44577.426789282399</v>
      </c>
      <c r="AJ45" s="111">
        <f t="shared" si="3"/>
        <v>44577.426789282399</v>
      </c>
      <c r="AK45" s="111">
        <f t="shared" si="3"/>
        <v>44577.426789282399</v>
      </c>
      <c r="AL45" s="111">
        <f t="shared" si="3"/>
        <v>44577.426789282399</v>
      </c>
      <c r="AM45" s="111">
        <f t="shared" si="3"/>
        <v>44577.426789282399</v>
      </c>
    </row>
    <row r="46" spans="1:42">
      <c r="A46" s="105" t="s">
        <v>821</v>
      </c>
      <c r="B46" s="111">
        <v>0</v>
      </c>
      <c r="C46" s="111">
        <f>B46</f>
        <v>0</v>
      </c>
      <c r="D46" s="111">
        <f t="shared" ref="D46:V46" si="4">C46</f>
        <v>0</v>
      </c>
      <c r="E46" s="111">
        <f t="shared" si="4"/>
        <v>0</v>
      </c>
      <c r="F46" s="111">
        <f t="shared" si="4"/>
        <v>0</v>
      </c>
      <c r="G46" s="111">
        <f t="shared" si="4"/>
        <v>0</v>
      </c>
      <c r="H46" s="111">
        <f t="shared" si="4"/>
        <v>0</v>
      </c>
      <c r="I46" s="111">
        <f t="shared" si="4"/>
        <v>0</v>
      </c>
      <c r="J46" s="111">
        <f t="shared" si="4"/>
        <v>0</v>
      </c>
      <c r="K46" s="111">
        <f t="shared" si="4"/>
        <v>0</v>
      </c>
      <c r="L46" s="111">
        <f t="shared" si="4"/>
        <v>0</v>
      </c>
      <c r="M46" s="111">
        <f t="shared" si="4"/>
        <v>0</v>
      </c>
      <c r="N46" s="111">
        <f t="shared" si="4"/>
        <v>0</v>
      </c>
      <c r="O46" s="111">
        <f t="shared" si="4"/>
        <v>0</v>
      </c>
      <c r="P46" s="111">
        <f t="shared" si="4"/>
        <v>0</v>
      </c>
      <c r="Q46" s="111">
        <f t="shared" si="4"/>
        <v>0</v>
      </c>
      <c r="R46" s="111">
        <f t="shared" si="4"/>
        <v>0</v>
      </c>
      <c r="S46" s="111">
        <f t="shared" si="4"/>
        <v>0</v>
      </c>
      <c r="T46" s="111">
        <f t="shared" si="4"/>
        <v>0</v>
      </c>
      <c r="U46" s="111">
        <f t="shared" si="4"/>
        <v>0</v>
      </c>
      <c r="V46" s="111">
        <f t="shared" si="4"/>
        <v>0</v>
      </c>
      <c r="W46" s="111">
        <v>345.99</v>
      </c>
      <c r="X46" s="111">
        <f t="shared" ref="X46:AM46" si="5">W46+X43</f>
        <v>345.99</v>
      </c>
      <c r="Y46" s="111">
        <f t="shared" si="5"/>
        <v>0</v>
      </c>
      <c r="Z46" s="111">
        <f t="shared" si="5"/>
        <v>0</v>
      </c>
      <c r="AA46" s="111">
        <f t="shared" si="5"/>
        <v>0</v>
      </c>
      <c r="AB46" s="111">
        <f t="shared" si="5"/>
        <v>0</v>
      </c>
      <c r="AC46" s="111">
        <f t="shared" si="5"/>
        <v>0</v>
      </c>
      <c r="AD46" s="111">
        <f t="shared" si="5"/>
        <v>0</v>
      </c>
      <c r="AE46" s="111">
        <f t="shared" si="5"/>
        <v>0</v>
      </c>
      <c r="AF46" s="111">
        <f t="shared" si="5"/>
        <v>0</v>
      </c>
      <c r="AG46" s="111">
        <f t="shared" si="5"/>
        <v>0</v>
      </c>
      <c r="AH46" s="111">
        <f t="shared" si="5"/>
        <v>0</v>
      </c>
      <c r="AI46" s="111">
        <f t="shared" si="5"/>
        <v>0</v>
      </c>
      <c r="AJ46" s="111">
        <f t="shared" si="5"/>
        <v>0</v>
      </c>
      <c r="AK46" s="111">
        <f t="shared" si="5"/>
        <v>0</v>
      </c>
      <c r="AL46" s="111">
        <f t="shared" si="5"/>
        <v>0</v>
      </c>
      <c r="AM46" s="111">
        <f t="shared" si="5"/>
        <v>0</v>
      </c>
      <c r="AO46" t="s">
        <v>1423</v>
      </c>
      <c r="AP46" s="119">
        <f>SUM(B38:AH40)</f>
        <v>-23846.153846153848</v>
      </c>
    </row>
    <row r="47" spans="1:42">
      <c r="A47" s="105" t="s">
        <v>822</v>
      </c>
      <c r="B47" s="111"/>
      <c r="C47" s="111"/>
      <c r="D47" s="111"/>
      <c r="E47" s="111"/>
      <c r="F47" s="111"/>
      <c r="G47" s="111"/>
      <c r="H47" s="111"/>
      <c r="I47" s="111"/>
      <c r="J47" s="111"/>
      <c r="K47" s="111"/>
      <c r="L47" s="111"/>
      <c r="M47" s="111"/>
      <c r="N47" s="111"/>
      <c r="O47" s="111"/>
      <c r="P47" s="111"/>
      <c r="Q47" s="111"/>
      <c r="R47" s="111"/>
      <c r="S47" s="111"/>
      <c r="T47" s="111"/>
      <c r="U47" s="111"/>
      <c r="V47" s="111"/>
      <c r="W47" s="111">
        <v>790.58</v>
      </c>
      <c r="X47" s="111">
        <f>W47-X36</f>
        <v>790.58</v>
      </c>
      <c r="Y47" s="111">
        <f>X47-Y36</f>
        <v>0</v>
      </c>
      <c r="Z47" s="111"/>
      <c r="AA47" s="111"/>
      <c r="AB47" s="111"/>
      <c r="AC47" s="111"/>
      <c r="AD47" s="111"/>
      <c r="AE47" s="111"/>
      <c r="AF47" s="111"/>
      <c r="AG47" s="111"/>
      <c r="AH47" s="111"/>
      <c r="AI47" s="111"/>
      <c r="AJ47" s="111"/>
      <c r="AK47" s="111"/>
      <c r="AL47" s="111"/>
      <c r="AM47" s="111"/>
      <c r="AP47" s="119">
        <f>SUM(B43:AH43)</f>
        <v>-461.32</v>
      </c>
    </row>
    <row r="48" spans="1:42">
      <c r="A48" s="109" t="s">
        <v>262</v>
      </c>
      <c r="B48" s="116">
        <v>0</v>
      </c>
      <c r="C48" s="116">
        <f>B51</f>
        <v>0</v>
      </c>
      <c r="D48" s="116">
        <f>C51</f>
        <v>0</v>
      </c>
      <c r="E48" s="116">
        <f>D51</f>
        <v>0</v>
      </c>
      <c r="F48" s="116">
        <f>E51</f>
        <v>-2618.2692307692309</v>
      </c>
      <c r="G48" s="116">
        <f t="shared" ref="G48:AM48" si="6">F51</f>
        <v>-2721.3942307692309</v>
      </c>
      <c r="H48" s="116">
        <f t="shared" si="6"/>
        <v>-3724.5192307692309</v>
      </c>
      <c r="I48" s="116">
        <f t="shared" si="6"/>
        <v>-5728.8461538461543</v>
      </c>
      <c r="J48" s="116">
        <f t="shared" si="6"/>
        <v>-5825.7211538461543</v>
      </c>
      <c r="K48" s="116">
        <f t="shared" si="6"/>
        <v>-6078.8461538461543</v>
      </c>
      <c r="L48" s="116">
        <f t="shared" si="6"/>
        <v>-8751.923076923078</v>
      </c>
      <c r="M48" s="116">
        <f t="shared" si="6"/>
        <v>-8751.923076923078</v>
      </c>
      <c r="N48" s="116">
        <f t="shared" si="6"/>
        <v>-8751.923076923078</v>
      </c>
      <c r="O48" s="116">
        <f t="shared" si="6"/>
        <v>-8751.923076923078</v>
      </c>
      <c r="P48" s="116">
        <f t="shared" si="6"/>
        <v>-8751.923076923078</v>
      </c>
      <c r="Q48" s="116">
        <f t="shared" si="6"/>
        <v>-8751.923076923078</v>
      </c>
      <c r="R48" s="116">
        <f t="shared" si="6"/>
        <v>-9317.548076923078</v>
      </c>
      <c r="S48" s="116">
        <f t="shared" si="6"/>
        <v>-10161.298076923078</v>
      </c>
      <c r="T48" s="116">
        <f t="shared" si="6"/>
        <v>-15660.336538461539</v>
      </c>
      <c r="U48" s="116">
        <f t="shared" si="6"/>
        <v>-16166.586538461539</v>
      </c>
      <c r="V48" s="116">
        <f t="shared" si="6"/>
        <v>9606.8626320675903</v>
      </c>
      <c r="W48" s="116">
        <f t="shared" si="6"/>
        <v>7210.9627357514491</v>
      </c>
      <c r="X48" s="116">
        <f t="shared" si="6"/>
        <v>6564.4647625122307</v>
      </c>
      <c r="Y48" s="116">
        <f t="shared" si="6"/>
        <v>5888.5167892730124</v>
      </c>
      <c r="Z48" s="116">
        <f t="shared" si="6"/>
        <v>3243.4568929568704</v>
      </c>
      <c r="AA48" s="116">
        <f t="shared" si="6"/>
        <v>2673.7589197176521</v>
      </c>
      <c r="AB48" s="116">
        <f t="shared" si="6"/>
        <v>1666.5609464784338</v>
      </c>
      <c r="AC48" s="116">
        <f t="shared" si="6"/>
        <v>971.86297323921565</v>
      </c>
      <c r="AD48" s="116">
        <f t="shared" si="6"/>
        <v>592.78999999999746</v>
      </c>
      <c r="AE48" s="116">
        <f t="shared" si="6"/>
        <v>16229.410911731877</v>
      </c>
      <c r="AF48" s="116">
        <f t="shared" si="6"/>
        <v>15741.127177949704</v>
      </c>
      <c r="AG48" s="116">
        <f t="shared" si="6"/>
        <v>15193.468444167531</v>
      </c>
      <c r="AH48" s="116">
        <f t="shared" si="6"/>
        <v>9696.7712488468969</v>
      </c>
      <c r="AI48" s="116">
        <f t="shared" si="6"/>
        <v>8917.862515064724</v>
      </c>
      <c r="AJ48" s="116">
        <f t="shared" si="6"/>
        <v>6320.2037812825511</v>
      </c>
      <c r="AK48" s="116">
        <f t="shared" si="6"/>
        <v>2990.0931244234544</v>
      </c>
      <c r="AL48" s="116">
        <f t="shared" si="6"/>
        <v>2789.309390641281</v>
      </c>
      <c r="AM48" s="116">
        <f t="shared" si="6"/>
        <v>2644.7756568591076</v>
      </c>
      <c r="AP48" s="119">
        <f>SUM(AP46:AP47)*-1</f>
        <v>24307.473846153847</v>
      </c>
    </row>
    <row r="49" spans="1:42">
      <c r="A49" s="105" t="s">
        <v>264</v>
      </c>
      <c r="B49" s="111">
        <f t="shared" ref="B49:AM49" si="7">SUM(B38:B43)</f>
        <v>0</v>
      </c>
      <c r="C49" s="111">
        <f t="shared" si="7"/>
        <v>0</v>
      </c>
      <c r="D49" s="111">
        <f t="shared" si="7"/>
        <v>0</v>
      </c>
      <c r="E49" s="111">
        <f t="shared" si="7"/>
        <v>-2618.2692307692309</v>
      </c>
      <c r="F49" s="111">
        <f t="shared" si="7"/>
        <v>-103.125</v>
      </c>
      <c r="G49" s="111">
        <f t="shared" si="7"/>
        <v>-1003.125</v>
      </c>
      <c r="H49" s="111">
        <f t="shared" si="7"/>
        <v>-2004.3269230769233</v>
      </c>
      <c r="I49" s="111">
        <f t="shared" si="7"/>
        <v>-96.875</v>
      </c>
      <c r="J49" s="111">
        <f t="shared" si="7"/>
        <v>-253.125</v>
      </c>
      <c r="K49" s="111">
        <f t="shared" si="7"/>
        <v>-2673.0769230769233</v>
      </c>
      <c r="L49" s="111">
        <f t="shared" si="7"/>
        <v>0</v>
      </c>
      <c r="M49" s="111">
        <f t="shared" si="7"/>
        <v>0</v>
      </c>
      <c r="N49" s="111">
        <f t="shared" si="7"/>
        <v>0</v>
      </c>
      <c r="O49" s="111">
        <f t="shared" si="7"/>
        <v>0</v>
      </c>
      <c r="P49" s="111">
        <f t="shared" si="7"/>
        <v>0</v>
      </c>
      <c r="Q49" s="111">
        <f t="shared" si="7"/>
        <v>-565.625</v>
      </c>
      <c r="R49" s="111">
        <f t="shared" si="7"/>
        <v>-843.75</v>
      </c>
      <c r="S49" s="111">
        <f t="shared" si="7"/>
        <v>-5499.0384615384619</v>
      </c>
      <c r="T49" s="111">
        <f t="shared" si="7"/>
        <v>-506.25</v>
      </c>
      <c r="U49" s="111">
        <f t="shared" si="7"/>
        <v>-2469.6979732392183</v>
      </c>
      <c r="V49" s="111">
        <f t="shared" si="7"/>
        <v>-2395.8998963161416</v>
      </c>
      <c r="W49" s="111">
        <f t="shared" si="7"/>
        <v>-910.02797323921823</v>
      </c>
      <c r="X49" s="111">
        <f t="shared" si="7"/>
        <v>-675.94797323921819</v>
      </c>
      <c r="Y49" s="111">
        <f t="shared" si="7"/>
        <v>-3435.6398963161419</v>
      </c>
      <c r="Z49" s="111">
        <f t="shared" si="7"/>
        <v>-569.69797323921819</v>
      </c>
      <c r="AA49" s="111">
        <f t="shared" si="7"/>
        <v>-1007.1979732392182</v>
      </c>
      <c r="AB49" s="111">
        <f t="shared" si="7"/>
        <v>-694.69797323921819</v>
      </c>
      <c r="AC49" s="111">
        <f t="shared" si="7"/>
        <v>-379.07297323921813</v>
      </c>
      <c r="AD49" s="111">
        <f t="shared" si="7"/>
        <v>-697.65873378217339</v>
      </c>
      <c r="AE49" s="111">
        <f t="shared" si="7"/>
        <v>-488.28373378217333</v>
      </c>
      <c r="AF49" s="111">
        <f t="shared" si="7"/>
        <v>-547.65873378217339</v>
      </c>
      <c r="AG49" s="111">
        <f t="shared" si="7"/>
        <v>-5496.6971953206348</v>
      </c>
      <c r="AH49" s="111">
        <f t="shared" si="7"/>
        <v>-778.90873378217339</v>
      </c>
      <c r="AI49" s="111">
        <f t="shared" si="7"/>
        <v>-2597.6587337821734</v>
      </c>
      <c r="AJ49" s="111">
        <f t="shared" si="7"/>
        <v>-3330.1106568590967</v>
      </c>
      <c r="AK49" s="111">
        <f t="shared" si="7"/>
        <v>-200.78373378217333</v>
      </c>
      <c r="AL49" s="111">
        <f t="shared" si="7"/>
        <v>-144.53373378217333</v>
      </c>
      <c r="AM49" s="111">
        <f t="shared" si="7"/>
        <v>-2642.6106568590967</v>
      </c>
    </row>
    <row r="50" spans="1:42">
      <c r="A50" s="106" t="s">
        <v>265</v>
      </c>
      <c r="B50" s="115">
        <f t="shared" ref="B50:AM50" si="8">SUM(B35:B36)</f>
        <v>0</v>
      </c>
      <c r="C50" s="115">
        <f t="shared" si="8"/>
        <v>0</v>
      </c>
      <c r="D50" s="115">
        <f t="shared" si="8"/>
        <v>0</v>
      </c>
      <c r="E50" s="115">
        <f t="shared" si="8"/>
        <v>0</v>
      </c>
      <c r="F50" s="115">
        <f t="shared" si="8"/>
        <v>0</v>
      </c>
      <c r="G50" s="115">
        <f t="shared" si="8"/>
        <v>0</v>
      </c>
      <c r="H50" s="115">
        <f t="shared" si="8"/>
        <v>0</v>
      </c>
      <c r="I50" s="115">
        <f t="shared" si="8"/>
        <v>0</v>
      </c>
      <c r="J50" s="115">
        <f t="shared" si="8"/>
        <v>0</v>
      </c>
      <c r="K50" s="115">
        <f t="shared" si="8"/>
        <v>0</v>
      </c>
      <c r="L50" s="115">
        <f t="shared" si="8"/>
        <v>0</v>
      </c>
      <c r="M50" s="115">
        <f t="shared" si="8"/>
        <v>0</v>
      </c>
      <c r="N50" s="115">
        <f t="shared" si="8"/>
        <v>0</v>
      </c>
      <c r="O50" s="115">
        <f t="shared" si="8"/>
        <v>0</v>
      </c>
      <c r="P50" s="115">
        <f t="shared" si="8"/>
        <v>0</v>
      </c>
      <c r="Q50" s="115">
        <f t="shared" si="8"/>
        <v>0</v>
      </c>
      <c r="R50" s="115">
        <f t="shared" si="8"/>
        <v>0</v>
      </c>
      <c r="S50" s="115">
        <f t="shared" si="8"/>
        <v>0</v>
      </c>
      <c r="T50" s="115">
        <f t="shared" si="8"/>
        <v>0</v>
      </c>
      <c r="U50" s="115">
        <f t="shared" si="8"/>
        <v>28243.147143768347</v>
      </c>
      <c r="V50" s="115">
        <f t="shared" si="8"/>
        <v>0</v>
      </c>
      <c r="W50" s="115">
        <f t="shared" si="8"/>
        <v>263.52999999999997</v>
      </c>
      <c r="X50" s="115">
        <f t="shared" si="8"/>
        <v>0</v>
      </c>
      <c r="Y50" s="115">
        <f t="shared" si="8"/>
        <v>790.58</v>
      </c>
      <c r="Z50" s="115">
        <f t="shared" si="8"/>
        <v>0</v>
      </c>
      <c r="AA50" s="115">
        <f t="shared" si="8"/>
        <v>0</v>
      </c>
      <c r="AB50" s="115">
        <f t="shared" si="8"/>
        <v>0</v>
      </c>
      <c r="AC50" s="115">
        <f t="shared" si="8"/>
        <v>0</v>
      </c>
      <c r="AD50" s="115">
        <f t="shared" si="8"/>
        <v>16334.279645514052</v>
      </c>
      <c r="AE50" s="115">
        <f t="shared" si="8"/>
        <v>0</v>
      </c>
      <c r="AF50" s="115">
        <f t="shared" si="8"/>
        <v>0</v>
      </c>
      <c r="AG50" s="115">
        <f t="shared" si="8"/>
        <v>0</v>
      </c>
      <c r="AH50" s="115">
        <f t="shared" si="8"/>
        <v>0</v>
      </c>
      <c r="AI50" s="115">
        <f t="shared" si="8"/>
        <v>0</v>
      </c>
      <c r="AJ50" s="115">
        <f t="shared" si="8"/>
        <v>0</v>
      </c>
      <c r="AK50" s="115">
        <f t="shared" si="8"/>
        <v>0</v>
      </c>
      <c r="AL50" s="115">
        <f t="shared" si="8"/>
        <v>0</v>
      </c>
      <c r="AM50" s="115">
        <f t="shared" si="8"/>
        <v>0</v>
      </c>
      <c r="AO50" t="s">
        <v>1424</v>
      </c>
      <c r="AP50" s="119">
        <f>SUM(B42:AH42)</f>
        <v>-1546.8254280638303</v>
      </c>
    </row>
    <row r="51" spans="1:42">
      <c r="A51" s="109" t="s">
        <v>263</v>
      </c>
      <c r="B51" s="116">
        <f>SUM(B48:B50)</f>
        <v>0</v>
      </c>
      <c r="C51" s="116">
        <f t="shared" ref="C51:AM51" si="9">SUM(C48:C50)</f>
        <v>0</v>
      </c>
      <c r="D51" s="116">
        <f t="shared" si="9"/>
        <v>0</v>
      </c>
      <c r="E51" s="116">
        <f t="shared" si="9"/>
        <v>-2618.2692307692309</v>
      </c>
      <c r="F51" s="116">
        <f t="shared" si="9"/>
        <v>-2721.3942307692309</v>
      </c>
      <c r="G51" s="116">
        <f t="shared" si="9"/>
        <v>-3724.5192307692309</v>
      </c>
      <c r="H51" s="116">
        <f t="shared" si="9"/>
        <v>-5728.8461538461543</v>
      </c>
      <c r="I51" s="116">
        <f t="shared" si="9"/>
        <v>-5825.7211538461543</v>
      </c>
      <c r="J51" s="116">
        <f t="shared" si="9"/>
        <v>-6078.8461538461543</v>
      </c>
      <c r="K51" s="116">
        <f t="shared" si="9"/>
        <v>-8751.923076923078</v>
      </c>
      <c r="L51" s="116">
        <f t="shared" si="9"/>
        <v>-8751.923076923078</v>
      </c>
      <c r="M51" s="116">
        <f t="shared" si="9"/>
        <v>-8751.923076923078</v>
      </c>
      <c r="N51" s="116">
        <f t="shared" si="9"/>
        <v>-8751.923076923078</v>
      </c>
      <c r="O51" s="116">
        <f t="shared" si="9"/>
        <v>-8751.923076923078</v>
      </c>
      <c r="P51" s="116">
        <f t="shared" si="9"/>
        <v>-8751.923076923078</v>
      </c>
      <c r="Q51" s="116">
        <f t="shared" si="9"/>
        <v>-9317.548076923078</v>
      </c>
      <c r="R51" s="116">
        <f t="shared" si="9"/>
        <v>-10161.298076923078</v>
      </c>
      <c r="S51" s="116">
        <f t="shared" si="9"/>
        <v>-15660.336538461539</v>
      </c>
      <c r="T51" s="116">
        <f t="shared" si="9"/>
        <v>-16166.586538461539</v>
      </c>
      <c r="U51" s="116">
        <f t="shared" si="9"/>
        <v>9606.8626320675903</v>
      </c>
      <c r="V51" s="116">
        <f t="shared" si="9"/>
        <v>7210.9627357514491</v>
      </c>
      <c r="W51" s="116">
        <f t="shared" si="9"/>
        <v>6564.4647625122307</v>
      </c>
      <c r="X51" s="116">
        <f t="shared" si="9"/>
        <v>5888.5167892730124</v>
      </c>
      <c r="Y51" s="116">
        <f t="shared" si="9"/>
        <v>3243.4568929568704</v>
      </c>
      <c r="Z51" s="116">
        <f t="shared" si="9"/>
        <v>2673.7589197176521</v>
      </c>
      <c r="AA51" s="116">
        <f t="shared" si="9"/>
        <v>1666.5609464784338</v>
      </c>
      <c r="AB51" s="116">
        <f t="shared" si="9"/>
        <v>971.86297323921565</v>
      </c>
      <c r="AC51" s="116">
        <f t="shared" si="9"/>
        <v>592.78999999999746</v>
      </c>
      <c r="AD51" s="116">
        <f t="shared" si="9"/>
        <v>16229.410911731877</v>
      </c>
      <c r="AE51" s="116">
        <f t="shared" si="9"/>
        <v>15741.127177949704</v>
      </c>
      <c r="AF51" s="116">
        <f t="shared" si="9"/>
        <v>15193.468444167531</v>
      </c>
      <c r="AG51" s="116">
        <f t="shared" si="9"/>
        <v>9696.7712488468969</v>
      </c>
      <c r="AH51" s="116">
        <f t="shared" si="9"/>
        <v>8917.862515064724</v>
      </c>
      <c r="AI51" s="116">
        <f t="shared" si="9"/>
        <v>6320.2037812825511</v>
      </c>
      <c r="AJ51" s="116">
        <f t="shared" si="9"/>
        <v>2990.0931244234544</v>
      </c>
      <c r="AK51" s="116">
        <f t="shared" si="9"/>
        <v>2789.309390641281</v>
      </c>
      <c r="AL51" s="116">
        <f t="shared" si="9"/>
        <v>2644.7756568591076</v>
      </c>
      <c r="AM51" s="116">
        <f t="shared" si="9"/>
        <v>2.1650000000108776</v>
      </c>
      <c r="AP51" s="119">
        <f>AP50*-1</f>
        <v>1546.8254280638303</v>
      </c>
    </row>
    <row r="53" spans="1:42">
      <c r="A53" t="s">
        <v>926</v>
      </c>
    </row>
    <row r="54" spans="1:42">
      <c r="A54" s="104" t="s">
        <v>33</v>
      </c>
      <c r="B54" s="112">
        <v>1</v>
      </c>
      <c r="C54" s="112">
        <v>2</v>
      </c>
      <c r="D54" s="112">
        <v>3</v>
      </c>
      <c r="E54" s="112">
        <v>4</v>
      </c>
      <c r="F54" s="112">
        <v>5</v>
      </c>
      <c r="G54" s="112">
        <v>6</v>
      </c>
      <c r="H54" s="112">
        <v>7</v>
      </c>
      <c r="I54" s="112">
        <v>8</v>
      </c>
      <c r="J54" s="112">
        <v>9</v>
      </c>
      <c r="K54" s="112">
        <v>10</v>
      </c>
      <c r="L54" s="112">
        <v>11</v>
      </c>
      <c r="M54" s="112">
        <v>12</v>
      </c>
      <c r="N54" s="112">
        <v>13</v>
      </c>
      <c r="O54" s="112">
        <v>14</v>
      </c>
      <c r="P54" s="112">
        <v>15</v>
      </c>
      <c r="Q54" s="112">
        <v>16</v>
      </c>
      <c r="R54" s="112">
        <v>17</v>
      </c>
      <c r="S54" s="112">
        <v>18</v>
      </c>
      <c r="T54" s="112">
        <v>19</v>
      </c>
      <c r="U54" s="112">
        <v>20</v>
      </c>
      <c r="V54" s="112">
        <v>21</v>
      </c>
      <c r="W54" s="112">
        <v>22</v>
      </c>
      <c r="X54" s="112">
        <v>23</v>
      </c>
      <c r="Y54" s="112">
        <v>24</v>
      </c>
      <c r="Z54" s="112">
        <v>25</v>
      </c>
      <c r="AA54" s="112">
        <v>26</v>
      </c>
      <c r="AB54" s="112">
        <v>27</v>
      </c>
      <c r="AC54" s="112">
        <v>28</v>
      </c>
      <c r="AD54" s="112">
        <v>29</v>
      </c>
      <c r="AE54" s="112">
        <v>30</v>
      </c>
      <c r="AF54" s="112">
        <v>31</v>
      </c>
      <c r="AG54" s="112">
        <v>32</v>
      </c>
      <c r="AH54" s="112">
        <v>33</v>
      </c>
      <c r="AI54" s="112">
        <v>34</v>
      </c>
      <c r="AJ54" s="112">
        <v>35</v>
      </c>
      <c r="AK54" s="112">
        <v>36</v>
      </c>
      <c r="AL54" s="112">
        <v>37</v>
      </c>
      <c r="AM54" s="112">
        <v>38</v>
      </c>
    </row>
    <row r="55" spans="1:42">
      <c r="A55" s="104" t="s">
        <v>34</v>
      </c>
      <c r="B55" s="112" t="s">
        <v>143</v>
      </c>
      <c r="C55" s="112" t="s">
        <v>36</v>
      </c>
      <c r="D55" s="112" t="s">
        <v>35</v>
      </c>
      <c r="E55" s="112" t="s">
        <v>37</v>
      </c>
      <c r="F55" s="112" t="s">
        <v>38</v>
      </c>
      <c r="G55" s="112" t="s">
        <v>39</v>
      </c>
      <c r="H55" s="112" t="s">
        <v>40</v>
      </c>
      <c r="I55" s="112" t="s">
        <v>41</v>
      </c>
      <c r="J55" s="112" t="s">
        <v>42</v>
      </c>
      <c r="K55" s="112" t="s">
        <v>43</v>
      </c>
      <c r="L55" s="112" t="s">
        <v>44</v>
      </c>
      <c r="M55" s="112" t="s">
        <v>45</v>
      </c>
      <c r="N55" s="112" t="s">
        <v>46</v>
      </c>
      <c r="O55" s="112" t="s">
        <v>47</v>
      </c>
      <c r="P55" s="112" t="s">
        <v>48</v>
      </c>
      <c r="Q55" s="112" t="s">
        <v>49</v>
      </c>
      <c r="R55" s="112" t="s">
        <v>50</v>
      </c>
      <c r="S55" s="112" t="s">
        <v>51</v>
      </c>
      <c r="T55" s="112" t="s">
        <v>52</v>
      </c>
      <c r="U55" s="112" t="s">
        <v>53</v>
      </c>
      <c r="V55" s="112" t="s">
        <v>54</v>
      </c>
      <c r="W55" s="112" t="s">
        <v>55</v>
      </c>
      <c r="X55" s="112" t="s">
        <v>56</v>
      </c>
      <c r="Y55" s="112" t="s">
        <v>57</v>
      </c>
      <c r="Z55" s="112" t="s">
        <v>58</v>
      </c>
      <c r="AA55" s="112" t="s">
        <v>59</v>
      </c>
      <c r="AB55" s="112" t="s">
        <v>60</v>
      </c>
      <c r="AC55" s="112" t="s">
        <v>61</v>
      </c>
      <c r="AD55" s="112" t="s">
        <v>62</v>
      </c>
      <c r="AE55" s="112" t="s">
        <v>63</v>
      </c>
      <c r="AF55" s="112" t="s">
        <v>64</v>
      </c>
      <c r="AG55" s="112" t="s">
        <v>65</v>
      </c>
      <c r="AH55" s="112" t="s">
        <v>66</v>
      </c>
      <c r="AI55" s="112" t="s">
        <v>67</v>
      </c>
      <c r="AJ55" s="112" t="s">
        <v>68</v>
      </c>
      <c r="AK55" s="112" t="s">
        <v>69</v>
      </c>
      <c r="AL55" s="112" t="s">
        <v>70</v>
      </c>
      <c r="AM55" s="112" t="s">
        <v>71</v>
      </c>
    </row>
    <row r="56" spans="1:42">
      <c r="A56" s="104" t="s">
        <v>441</v>
      </c>
      <c r="B56" s="112">
        <v>1</v>
      </c>
      <c r="C56" s="112">
        <v>2</v>
      </c>
      <c r="D56" s="112">
        <v>3</v>
      </c>
      <c r="E56" s="112">
        <v>4</v>
      </c>
      <c r="F56" s="112">
        <v>5</v>
      </c>
      <c r="G56" s="112">
        <v>6</v>
      </c>
      <c r="H56" s="112">
        <v>7</v>
      </c>
      <c r="I56" s="112">
        <v>8</v>
      </c>
      <c r="J56" s="112">
        <v>9</v>
      </c>
      <c r="K56" s="112">
        <v>10</v>
      </c>
      <c r="L56" s="112" t="s">
        <v>442</v>
      </c>
      <c r="M56" s="112" t="s">
        <v>442</v>
      </c>
      <c r="N56" s="112" t="s">
        <v>442</v>
      </c>
      <c r="O56" s="112" t="s">
        <v>442</v>
      </c>
      <c r="P56" s="112">
        <v>1</v>
      </c>
      <c r="Q56" s="112">
        <v>2</v>
      </c>
      <c r="R56" s="112">
        <v>3</v>
      </c>
      <c r="S56" s="112">
        <v>4</v>
      </c>
      <c r="T56" s="112">
        <v>5</v>
      </c>
      <c r="U56" s="112">
        <v>6</v>
      </c>
      <c r="V56" s="112">
        <v>7</v>
      </c>
      <c r="W56" s="112">
        <v>8</v>
      </c>
      <c r="X56" s="112">
        <v>9</v>
      </c>
      <c r="Y56" s="112">
        <v>10</v>
      </c>
      <c r="Z56" s="112" t="s">
        <v>443</v>
      </c>
      <c r="AA56" s="112" t="s">
        <v>443</v>
      </c>
      <c r="AB56" s="112" t="s">
        <v>443</v>
      </c>
      <c r="AC56" s="112" t="s">
        <v>443</v>
      </c>
      <c r="AD56" s="112">
        <v>1</v>
      </c>
      <c r="AE56" s="112">
        <v>2</v>
      </c>
      <c r="AF56" s="112">
        <v>3</v>
      </c>
      <c r="AG56" s="112">
        <v>4</v>
      </c>
      <c r="AH56" s="112">
        <v>5</v>
      </c>
      <c r="AI56" s="112">
        <v>6</v>
      </c>
      <c r="AJ56" s="112">
        <v>7</v>
      </c>
      <c r="AK56" s="112">
        <v>8</v>
      </c>
      <c r="AL56" s="112">
        <v>9</v>
      </c>
      <c r="AM56" s="112">
        <v>10</v>
      </c>
    </row>
    <row r="57" spans="1:42">
      <c r="A57" s="100" t="s">
        <v>551</v>
      </c>
      <c r="B57" s="102" t="s">
        <v>552</v>
      </c>
      <c r="C57" s="102" t="s">
        <v>552</v>
      </c>
      <c r="D57" s="102" t="s">
        <v>552</v>
      </c>
      <c r="E57" s="102" t="s">
        <v>552</v>
      </c>
      <c r="F57" s="102" t="s">
        <v>552</v>
      </c>
      <c r="G57" s="102" t="s">
        <v>552</v>
      </c>
      <c r="H57" s="102" t="s">
        <v>552</v>
      </c>
      <c r="I57" s="102" t="s">
        <v>552</v>
      </c>
      <c r="J57" s="102" t="s">
        <v>552</v>
      </c>
      <c r="K57" s="102" t="s">
        <v>552</v>
      </c>
      <c r="L57" s="102" t="s">
        <v>552</v>
      </c>
      <c r="M57" s="102" t="s">
        <v>552</v>
      </c>
      <c r="N57" s="102" t="s">
        <v>552</v>
      </c>
      <c r="O57" s="102" t="s">
        <v>552</v>
      </c>
      <c r="P57" s="102" t="s">
        <v>552</v>
      </c>
      <c r="Q57" s="102" t="s">
        <v>552</v>
      </c>
      <c r="R57" s="102" t="s">
        <v>552</v>
      </c>
      <c r="S57" s="102" t="s">
        <v>552</v>
      </c>
      <c r="T57" s="101" t="s">
        <v>553</v>
      </c>
      <c r="U57" s="101" t="s">
        <v>554</v>
      </c>
      <c r="V57" s="101" t="s">
        <v>555</v>
      </c>
      <c r="W57" s="101" t="s">
        <v>556</v>
      </c>
      <c r="X57" s="101" t="s">
        <v>557</v>
      </c>
      <c r="Y57" s="101" t="s">
        <v>558</v>
      </c>
      <c r="Z57" s="101" t="s">
        <v>559</v>
      </c>
      <c r="AA57" s="101" t="s">
        <v>560</v>
      </c>
      <c r="AB57" s="101" t="s">
        <v>561</v>
      </c>
      <c r="AC57" s="101" t="s">
        <v>562</v>
      </c>
      <c r="AD57" s="101" t="s">
        <v>563</v>
      </c>
      <c r="AE57" s="101" t="s">
        <v>564</v>
      </c>
      <c r="AF57" s="101" t="s">
        <v>565</v>
      </c>
      <c r="AG57" s="101" t="s">
        <v>566</v>
      </c>
      <c r="AH57" s="101" t="s">
        <v>567</v>
      </c>
      <c r="AI57" s="101" t="s">
        <v>568</v>
      </c>
      <c r="AJ57" s="102" t="s">
        <v>550</v>
      </c>
      <c r="AK57" s="102" t="s">
        <v>569</v>
      </c>
      <c r="AL57" s="102"/>
      <c r="AM57" s="102"/>
    </row>
    <row r="58" spans="1:42">
      <c r="A58" s="105" t="s">
        <v>709</v>
      </c>
      <c r="B58" s="113">
        <v>0</v>
      </c>
      <c r="C58" s="113">
        <v>0</v>
      </c>
      <c r="D58" s="113">
        <v>0</v>
      </c>
      <c r="E58" s="113">
        <v>7</v>
      </c>
      <c r="F58" s="113">
        <v>8.25</v>
      </c>
      <c r="G58" s="113">
        <v>8.25</v>
      </c>
      <c r="H58" s="113">
        <v>8.5</v>
      </c>
      <c r="I58" s="113">
        <v>7.75</v>
      </c>
      <c r="J58" s="113">
        <v>20.25</v>
      </c>
      <c r="K58" s="113">
        <v>14</v>
      </c>
      <c r="L58" s="113">
        <v>0</v>
      </c>
      <c r="M58" s="113">
        <v>0</v>
      </c>
      <c r="N58" s="113">
        <v>0</v>
      </c>
      <c r="O58" s="113">
        <v>0</v>
      </c>
      <c r="P58" s="113">
        <v>0</v>
      </c>
      <c r="Q58" s="113">
        <v>45.25</v>
      </c>
      <c r="R58" s="113">
        <v>67.5</v>
      </c>
      <c r="S58" s="113">
        <v>35</v>
      </c>
      <c r="T58" s="113">
        <v>47.75</v>
      </c>
      <c r="U58" s="113">
        <v>59</v>
      </c>
      <c r="V58" s="113">
        <v>58.5</v>
      </c>
      <c r="W58" s="113">
        <v>42.5</v>
      </c>
      <c r="X58" s="113">
        <v>46</v>
      </c>
      <c r="Y58" s="113">
        <v>29.25</v>
      </c>
      <c r="Z58" s="113">
        <v>47.25</v>
      </c>
      <c r="AA58" s="113">
        <v>34.75</v>
      </c>
      <c r="AB58" s="113">
        <v>28.5</v>
      </c>
      <c r="AC58" s="113">
        <v>43.5</v>
      </c>
      <c r="AD58" s="113">
        <v>43.5</v>
      </c>
      <c r="AE58" s="113">
        <v>37.25</v>
      </c>
      <c r="AF58" s="113">
        <v>47.25</v>
      </c>
      <c r="AG58" s="113">
        <v>29.75</v>
      </c>
      <c r="AH58" s="113">
        <v>31</v>
      </c>
      <c r="AI58" s="113">
        <v>43.5</v>
      </c>
      <c r="AJ58" s="113">
        <v>75.25</v>
      </c>
      <c r="AK58" s="113">
        <v>7</v>
      </c>
      <c r="AL58" s="113">
        <v>0</v>
      </c>
      <c r="AM58" s="113">
        <v>0</v>
      </c>
    </row>
    <row r="59" spans="1:42">
      <c r="A59" s="104" t="s">
        <v>257</v>
      </c>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row>
    <row r="60" spans="1:42">
      <c r="A60" s="106" t="s">
        <v>549</v>
      </c>
      <c r="B60" s="115"/>
      <c r="C60" s="115"/>
      <c r="D60" s="115"/>
      <c r="E60" s="115"/>
      <c r="F60" s="115"/>
      <c r="G60" s="115"/>
      <c r="H60" s="115"/>
      <c r="I60" s="115"/>
      <c r="J60" s="115"/>
      <c r="K60" s="115"/>
      <c r="L60" s="115"/>
      <c r="M60" s="115"/>
      <c r="N60" s="115"/>
      <c r="O60" s="115"/>
      <c r="P60" s="115"/>
      <c r="Q60" s="115"/>
      <c r="R60" s="115"/>
      <c r="S60" s="115"/>
      <c r="T60" s="115"/>
      <c r="U60" s="115">
        <v>28243.147143768347</v>
      </c>
      <c r="V60" s="115"/>
      <c r="W60" s="115"/>
      <c r="X60" s="115"/>
      <c r="Y60" s="115"/>
      <c r="Z60" s="115"/>
      <c r="AA60" s="115"/>
      <c r="AB60" s="115"/>
      <c r="AC60" s="115"/>
      <c r="AD60" s="115">
        <v>16334.279645514052</v>
      </c>
      <c r="AE60" s="115"/>
      <c r="AF60" s="115"/>
      <c r="AG60" s="115"/>
      <c r="AH60" s="115"/>
      <c r="AI60" s="115"/>
      <c r="AJ60" s="115"/>
      <c r="AK60" s="115"/>
      <c r="AL60" s="115"/>
      <c r="AM60" s="115"/>
    </row>
    <row r="61" spans="1:42">
      <c r="A61" s="106" t="s">
        <v>548</v>
      </c>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row>
    <row r="62" spans="1:42">
      <c r="A62" s="104" t="s">
        <v>256</v>
      </c>
      <c r="B62" s="112"/>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c r="AK62" s="112"/>
      <c r="AL62" s="112"/>
      <c r="AM62" s="112"/>
    </row>
    <row r="63" spans="1:42">
      <c r="A63" s="105" t="s">
        <v>29</v>
      </c>
      <c r="B63" s="111"/>
      <c r="C63" s="111"/>
      <c r="D63" s="111"/>
      <c r="E63" s="111">
        <v>-2530.7692307692309</v>
      </c>
      <c r="F63" s="111"/>
      <c r="G63" s="111"/>
      <c r="H63" s="111">
        <v>-1898.0769230769233</v>
      </c>
      <c r="I63" s="111"/>
      <c r="J63" s="111"/>
      <c r="K63" s="111">
        <v>-1898.0769230769233</v>
      </c>
      <c r="L63" s="111"/>
      <c r="M63" s="111"/>
      <c r="N63" s="111"/>
      <c r="O63" s="111"/>
      <c r="P63" s="111"/>
      <c r="Q63" s="111"/>
      <c r="R63" s="111"/>
      <c r="S63" s="111">
        <v>-5061.5384615384619</v>
      </c>
      <c r="T63" s="111"/>
      <c r="U63" s="111"/>
      <c r="V63" s="111">
        <v>-1898.0769230769233</v>
      </c>
      <c r="W63" s="111"/>
      <c r="X63" s="111"/>
      <c r="Y63" s="111">
        <v>-1898.0769230769233</v>
      </c>
      <c r="Z63" s="111"/>
      <c r="AA63" s="111"/>
      <c r="AB63" s="111"/>
      <c r="AC63" s="111"/>
      <c r="AD63" s="111"/>
      <c r="AE63" s="111"/>
      <c r="AF63" s="111"/>
      <c r="AG63" s="111">
        <v>-5061.5384615384619</v>
      </c>
      <c r="AH63" s="111"/>
      <c r="AI63" s="111"/>
      <c r="AJ63" s="111">
        <v>-1898.0769230769233</v>
      </c>
      <c r="AK63" s="111"/>
      <c r="AL63" s="111"/>
      <c r="AM63" s="111">
        <v>-1898.0769230769233</v>
      </c>
    </row>
    <row r="64" spans="1:42">
      <c r="A64" s="105" t="s">
        <v>4</v>
      </c>
      <c r="B64" s="111"/>
      <c r="C64" s="111"/>
      <c r="D64" s="111"/>
      <c r="E64" s="111"/>
      <c r="F64" s="111"/>
      <c r="G64" s="111">
        <v>-300</v>
      </c>
      <c r="H64" s="111"/>
      <c r="I64" s="111"/>
      <c r="J64" s="111"/>
      <c r="K64" s="111">
        <v>-200</v>
      </c>
      <c r="L64" s="111"/>
      <c r="M64" s="111"/>
      <c r="N64" s="111"/>
      <c r="O64" s="111"/>
      <c r="P64" s="111"/>
      <c r="Q64" s="111"/>
      <c r="R64" s="111"/>
      <c r="S64" s="111"/>
      <c r="T64" s="111"/>
      <c r="U64" s="111">
        <v>-500</v>
      </c>
      <c r="V64" s="111"/>
      <c r="W64" s="111"/>
      <c r="X64" s="111"/>
      <c r="Y64" s="111">
        <v>-200</v>
      </c>
      <c r="Z64" s="111"/>
      <c r="AA64" s="111"/>
      <c r="AB64" s="111"/>
      <c r="AC64" s="111"/>
      <c r="AD64" s="111"/>
      <c r="AE64" s="111"/>
      <c r="AF64" s="111"/>
      <c r="AG64" s="111"/>
      <c r="AH64" s="111"/>
      <c r="AI64" s="111">
        <v>-500</v>
      </c>
      <c r="AJ64" s="111"/>
      <c r="AK64" s="111"/>
      <c r="AL64" s="111"/>
      <c r="AM64" s="111">
        <v>-200</v>
      </c>
    </row>
    <row r="65" spans="1:39">
      <c r="A65" s="105" t="s">
        <v>11</v>
      </c>
      <c r="B65" s="111"/>
      <c r="C65" s="111"/>
      <c r="D65" s="111"/>
      <c r="E65" s="111"/>
      <c r="F65" s="111"/>
      <c r="G65" s="111">
        <v>-600</v>
      </c>
      <c r="H65" s="111"/>
      <c r="I65" s="111"/>
      <c r="J65" s="111"/>
      <c r="K65" s="111">
        <v>-400</v>
      </c>
      <c r="L65" s="111"/>
      <c r="M65" s="111"/>
      <c r="N65" s="111"/>
      <c r="O65" s="111"/>
      <c r="P65" s="111"/>
      <c r="Q65" s="111"/>
      <c r="R65" s="111"/>
      <c r="S65" s="111"/>
      <c r="T65" s="111"/>
      <c r="U65" s="111">
        <v>-1000</v>
      </c>
      <c r="V65" s="111"/>
      <c r="W65" s="111"/>
      <c r="X65" s="111"/>
      <c r="Y65" s="111">
        <v>-400</v>
      </c>
      <c r="Z65" s="111"/>
      <c r="AA65" s="111"/>
      <c r="AB65" s="111"/>
      <c r="AC65" s="111"/>
      <c r="AD65" s="111"/>
      <c r="AE65" s="111"/>
      <c r="AF65" s="111"/>
      <c r="AG65" s="111"/>
      <c r="AH65" s="111"/>
      <c r="AI65" s="111">
        <v>-1000</v>
      </c>
      <c r="AJ65" s="111"/>
      <c r="AK65" s="111"/>
      <c r="AL65" s="111"/>
      <c r="AM65" s="111">
        <v>-400</v>
      </c>
    </row>
    <row r="66" spans="1:39">
      <c r="A66" s="105" t="s">
        <v>259</v>
      </c>
      <c r="B66" s="111">
        <v>0</v>
      </c>
      <c r="C66" s="111">
        <v>0</v>
      </c>
      <c r="D66" s="111">
        <v>0</v>
      </c>
      <c r="E66" s="111">
        <v>-87.5</v>
      </c>
      <c r="F66" s="111">
        <v>-103.125</v>
      </c>
      <c r="G66" s="111">
        <v>-103.125</v>
      </c>
      <c r="H66" s="111">
        <v>-106.25</v>
      </c>
      <c r="I66" s="111">
        <v>-96.875</v>
      </c>
      <c r="J66" s="111">
        <v>-253.125</v>
      </c>
      <c r="K66" s="111">
        <v>-175</v>
      </c>
      <c r="L66" s="111">
        <v>0</v>
      </c>
      <c r="M66" s="111">
        <v>0</v>
      </c>
      <c r="N66" s="111">
        <v>0</v>
      </c>
      <c r="O66" s="111">
        <v>0</v>
      </c>
      <c r="P66" s="111">
        <v>0</v>
      </c>
      <c r="Q66" s="111">
        <v>-565.625</v>
      </c>
      <c r="R66" s="111">
        <v>-843.75</v>
      </c>
      <c r="S66" s="111">
        <v>-437.5</v>
      </c>
      <c r="T66" s="111">
        <v>-596.875</v>
      </c>
      <c r="U66" s="111">
        <v>-737.5</v>
      </c>
      <c r="V66" s="111">
        <v>-731.25</v>
      </c>
      <c r="W66" s="111">
        <v>-531.25</v>
      </c>
      <c r="X66" s="111">
        <v>-575</v>
      </c>
      <c r="Y66" s="111">
        <v>-365.625</v>
      </c>
      <c r="Z66" s="111">
        <v>-590.625</v>
      </c>
      <c r="AA66" s="111">
        <v>-434.375</v>
      </c>
      <c r="AB66" s="111">
        <v>-356.25</v>
      </c>
      <c r="AC66" s="111">
        <v>-543.75</v>
      </c>
      <c r="AD66" s="111">
        <v>-543.75</v>
      </c>
      <c r="AE66" s="111">
        <v>-465.625</v>
      </c>
      <c r="AF66" s="111">
        <v>-590.625</v>
      </c>
      <c r="AG66" s="111">
        <v>-371.875</v>
      </c>
      <c r="AH66" s="111">
        <v>-387.5</v>
      </c>
      <c r="AI66" s="111">
        <v>-543.75</v>
      </c>
      <c r="AJ66" s="111">
        <v>-940.625</v>
      </c>
      <c r="AK66" s="111">
        <v>-87.5</v>
      </c>
      <c r="AL66" s="111">
        <v>0</v>
      </c>
      <c r="AM66" s="111">
        <v>0</v>
      </c>
    </row>
    <row r="67" spans="1:39">
      <c r="A67" s="105" t="s">
        <v>576</v>
      </c>
      <c r="B67" s="111">
        <v>0</v>
      </c>
      <c r="C67" s="111">
        <v>0</v>
      </c>
      <c r="D67" s="111">
        <v>0</v>
      </c>
      <c r="E67" s="111">
        <v>0</v>
      </c>
      <c r="F67" s="111">
        <v>0</v>
      </c>
      <c r="G67" s="111">
        <v>0</v>
      </c>
      <c r="H67" s="111">
        <v>0</v>
      </c>
      <c r="I67" s="111">
        <v>0</v>
      </c>
      <c r="J67" s="111">
        <v>0</v>
      </c>
      <c r="K67" s="111">
        <v>0</v>
      </c>
      <c r="L67" s="111">
        <v>0</v>
      </c>
      <c r="M67" s="111">
        <v>0</v>
      </c>
      <c r="N67" s="111">
        <v>0</v>
      </c>
      <c r="O67" s="111">
        <v>0</v>
      </c>
      <c r="P67" s="111">
        <v>0</v>
      </c>
      <c r="Q67" s="111">
        <v>0</v>
      </c>
      <c r="R67" s="111">
        <v>0</v>
      </c>
      <c r="S67" s="111">
        <v>0</v>
      </c>
      <c r="T67" s="111">
        <v>0</v>
      </c>
      <c r="U67" s="111">
        <v>-91.572973239218143</v>
      </c>
      <c r="V67" s="111">
        <v>-91.572973239218143</v>
      </c>
      <c r="W67" s="111">
        <v>-91.572973239218143</v>
      </c>
      <c r="X67" s="111">
        <v>-91.572973239218143</v>
      </c>
      <c r="Y67" s="111">
        <v>-91.572973239218143</v>
      </c>
      <c r="Z67" s="111">
        <v>-91.572973239218143</v>
      </c>
      <c r="AA67" s="111">
        <v>-91.572973239218143</v>
      </c>
      <c r="AB67" s="111">
        <v>-91.572973239218143</v>
      </c>
      <c r="AC67" s="111">
        <v>-91.572973239218143</v>
      </c>
      <c r="AD67" s="111">
        <v>-144.53373378217333</v>
      </c>
      <c r="AE67" s="111">
        <v>-144.53373378217333</v>
      </c>
      <c r="AF67" s="111">
        <v>-144.53373378217333</v>
      </c>
      <c r="AG67" s="111">
        <v>-144.53373378217333</v>
      </c>
      <c r="AH67" s="111">
        <v>-144.53373378217333</v>
      </c>
      <c r="AI67" s="111">
        <v>-144.53373378217333</v>
      </c>
      <c r="AJ67" s="111">
        <v>-144.53373378217333</v>
      </c>
      <c r="AK67" s="111">
        <v>-144.53373378217333</v>
      </c>
      <c r="AL67" s="111">
        <v>-144.53373378217333</v>
      </c>
      <c r="AM67" s="111">
        <v>-144.53373378217333</v>
      </c>
    </row>
    <row r="68" spans="1:39">
      <c r="A68" s="105" t="s">
        <v>547</v>
      </c>
      <c r="B68" s="111"/>
      <c r="C68" s="111"/>
      <c r="D68" s="111"/>
      <c r="E68" s="111"/>
      <c r="F68" s="111"/>
      <c r="G68" s="111"/>
      <c r="H68" s="111"/>
      <c r="I68" s="111"/>
      <c r="J68" s="111"/>
      <c r="K68" s="111"/>
      <c r="L68" s="111"/>
      <c r="M68" s="111"/>
      <c r="N68" s="111"/>
      <c r="O68" s="111"/>
      <c r="P68" s="111"/>
      <c r="Q68" s="111"/>
      <c r="R68" s="111"/>
      <c r="S68" s="111"/>
      <c r="T68" s="111"/>
      <c r="U68" s="111"/>
      <c r="V68" s="111"/>
      <c r="W68" s="111">
        <v>-100</v>
      </c>
      <c r="X68" s="111"/>
      <c r="Y68" s="111">
        <v>-300</v>
      </c>
      <c r="Z68" s="111"/>
      <c r="AA68" s="111"/>
      <c r="AB68" s="111"/>
      <c r="AC68" s="111"/>
      <c r="AD68" s="111"/>
      <c r="AE68" s="111"/>
      <c r="AF68" s="111"/>
      <c r="AG68" s="111"/>
      <c r="AH68" s="111"/>
      <c r="AI68" s="111"/>
      <c r="AJ68" s="111"/>
      <c r="AK68" s="111"/>
      <c r="AL68" s="111"/>
      <c r="AM68" s="111"/>
    </row>
    <row r="69" spans="1:39">
      <c r="A69" s="107" t="s">
        <v>579</v>
      </c>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c r="AM69" s="110"/>
    </row>
    <row r="70" spans="1:39">
      <c r="A70" s="108" t="s">
        <v>577</v>
      </c>
      <c r="B70" s="111">
        <v>0</v>
      </c>
      <c r="C70" s="111">
        <v>0</v>
      </c>
      <c r="D70" s="111">
        <v>0</v>
      </c>
      <c r="E70" s="111">
        <v>0</v>
      </c>
      <c r="F70" s="111">
        <v>0</v>
      </c>
      <c r="G70" s="111">
        <v>0</v>
      </c>
      <c r="H70" s="111">
        <v>0</v>
      </c>
      <c r="I70" s="111">
        <v>0</v>
      </c>
      <c r="J70" s="111">
        <v>0</v>
      </c>
      <c r="K70" s="111">
        <v>0</v>
      </c>
      <c r="L70" s="111">
        <v>0</v>
      </c>
      <c r="M70" s="111">
        <v>0</v>
      </c>
      <c r="N70" s="111">
        <v>0</v>
      </c>
      <c r="O70" s="111">
        <v>0</v>
      </c>
      <c r="P70" s="111">
        <v>0</v>
      </c>
      <c r="Q70" s="111">
        <v>0</v>
      </c>
      <c r="R70" s="111">
        <v>0</v>
      </c>
      <c r="S70" s="111">
        <v>0</v>
      </c>
      <c r="T70" s="111">
        <v>0</v>
      </c>
      <c r="U70" s="111">
        <v>28243.147143768347</v>
      </c>
      <c r="V70" s="111">
        <v>28243.147143768347</v>
      </c>
      <c r="W70" s="111">
        <v>28243.147143768347</v>
      </c>
      <c r="X70" s="111">
        <v>28243.147143768347</v>
      </c>
      <c r="Y70" s="111">
        <v>28243.147143768347</v>
      </c>
      <c r="Z70" s="111">
        <v>28243.147143768347</v>
      </c>
      <c r="AA70" s="111">
        <v>28243.147143768347</v>
      </c>
      <c r="AB70" s="111">
        <v>28243.147143768347</v>
      </c>
      <c r="AC70" s="111">
        <v>28243.147143768347</v>
      </c>
      <c r="AD70" s="111">
        <v>44577.426789282399</v>
      </c>
      <c r="AE70" s="111">
        <v>44577.426789282399</v>
      </c>
      <c r="AF70" s="111">
        <v>44577.426789282399</v>
      </c>
      <c r="AG70" s="111">
        <v>44577.426789282399</v>
      </c>
      <c r="AH70" s="111">
        <v>44577.426789282399</v>
      </c>
      <c r="AI70" s="111">
        <v>44577.426789282399</v>
      </c>
      <c r="AJ70" s="111">
        <v>44577.426789282399</v>
      </c>
      <c r="AK70" s="111">
        <v>44577.426789282399</v>
      </c>
      <c r="AL70" s="111">
        <v>44577.426789282399</v>
      </c>
      <c r="AM70" s="111">
        <v>44577.426789282399</v>
      </c>
    </row>
    <row r="71" spans="1:39">
      <c r="A71" s="105" t="s">
        <v>578</v>
      </c>
      <c r="B71" s="111">
        <v>0</v>
      </c>
      <c r="C71" s="111">
        <v>0</v>
      </c>
      <c r="D71" s="111">
        <v>0</v>
      </c>
      <c r="E71" s="111">
        <v>0</v>
      </c>
      <c r="F71" s="111">
        <v>0</v>
      </c>
      <c r="G71" s="111">
        <v>0</v>
      </c>
      <c r="H71" s="111">
        <v>0</v>
      </c>
      <c r="I71" s="111">
        <v>0</v>
      </c>
      <c r="J71" s="111">
        <v>0</v>
      </c>
      <c r="K71" s="111">
        <v>0</v>
      </c>
      <c r="L71" s="111">
        <v>0</v>
      </c>
      <c r="M71" s="111">
        <v>0</v>
      </c>
      <c r="N71" s="111">
        <v>0</v>
      </c>
      <c r="O71" s="111">
        <v>0</v>
      </c>
      <c r="P71" s="111">
        <v>0</v>
      </c>
      <c r="Q71" s="111">
        <v>0</v>
      </c>
      <c r="R71" s="111">
        <v>0</v>
      </c>
      <c r="S71" s="111">
        <v>0</v>
      </c>
      <c r="T71" s="111">
        <v>0</v>
      </c>
      <c r="U71" s="111">
        <v>0</v>
      </c>
      <c r="V71" s="111">
        <v>0</v>
      </c>
      <c r="W71" s="111">
        <v>300</v>
      </c>
      <c r="X71" s="111">
        <v>300</v>
      </c>
      <c r="Y71" s="111">
        <v>0</v>
      </c>
      <c r="Z71" s="111">
        <v>0</v>
      </c>
      <c r="AA71" s="111">
        <v>0</v>
      </c>
      <c r="AB71" s="111">
        <v>0</v>
      </c>
      <c r="AC71" s="111">
        <v>0</v>
      </c>
      <c r="AD71" s="111">
        <v>0</v>
      </c>
      <c r="AE71" s="111">
        <v>0</v>
      </c>
      <c r="AF71" s="111">
        <v>0</v>
      </c>
      <c r="AG71" s="111">
        <v>0</v>
      </c>
      <c r="AH71" s="111">
        <v>0</v>
      </c>
      <c r="AI71" s="111">
        <v>0</v>
      </c>
      <c r="AJ71" s="111">
        <v>0</v>
      </c>
      <c r="AK71" s="111">
        <v>0</v>
      </c>
      <c r="AL71" s="111">
        <v>0</v>
      </c>
      <c r="AM71" s="111">
        <v>0</v>
      </c>
    </row>
    <row r="72" spans="1:39">
      <c r="A72" s="109" t="s">
        <v>262</v>
      </c>
      <c r="B72" s="116">
        <v>0</v>
      </c>
      <c r="C72" s="116">
        <v>0</v>
      </c>
      <c r="D72" s="116">
        <v>0</v>
      </c>
      <c r="E72" s="116">
        <v>0</v>
      </c>
      <c r="F72" s="116">
        <v>-2618.2692307692309</v>
      </c>
      <c r="G72" s="116">
        <v>-2721.3942307692309</v>
      </c>
      <c r="H72" s="116">
        <v>-3724.5192307692309</v>
      </c>
      <c r="I72" s="116">
        <v>-5728.8461538461543</v>
      </c>
      <c r="J72" s="116">
        <v>-5825.7211538461543</v>
      </c>
      <c r="K72" s="116">
        <v>-6078.8461538461543</v>
      </c>
      <c r="L72" s="116">
        <v>-8751.923076923078</v>
      </c>
      <c r="M72" s="116">
        <v>-8751.923076923078</v>
      </c>
      <c r="N72" s="116">
        <v>-8751.923076923078</v>
      </c>
      <c r="O72" s="116">
        <v>-8751.923076923078</v>
      </c>
      <c r="P72" s="116">
        <v>-8751.923076923078</v>
      </c>
      <c r="Q72" s="116">
        <v>-8751.923076923078</v>
      </c>
      <c r="R72" s="116">
        <v>-9317.548076923078</v>
      </c>
      <c r="S72" s="116">
        <v>-10161.298076923078</v>
      </c>
      <c r="T72" s="116">
        <v>-15660.336538461539</v>
      </c>
      <c r="U72" s="116">
        <v>-16257.211538461539</v>
      </c>
      <c r="V72" s="116">
        <v>9656.8626320675903</v>
      </c>
      <c r="W72" s="116">
        <v>6935.9627357514491</v>
      </c>
      <c r="X72" s="116">
        <v>6213.1397625122308</v>
      </c>
      <c r="Y72" s="116">
        <v>5546.5667892730125</v>
      </c>
      <c r="Z72" s="116">
        <v>2291.2918929568709</v>
      </c>
      <c r="AA72" s="116">
        <v>1609.0939197176526</v>
      </c>
      <c r="AB72" s="116">
        <v>1083.1459464784343</v>
      </c>
      <c r="AC72" s="116">
        <v>635.32297323921625</v>
      </c>
      <c r="AD72" s="116">
        <v>-1.9326762412674725E-12</v>
      </c>
      <c r="AE72" s="116">
        <v>15645.995911731878</v>
      </c>
      <c r="AF72" s="116">
        <v>15035.837177949705</v>
      </c>
      <c r="AG72" s="116">
        <v>14300.678444167532</v>
      </c>
      <c r="AH72" s="116">
        <v>8722.7312488468961</v>
      </c>
      <c r="AI72" s="116">
        <v>8190.6975150647231</v>
      </c>
      <c r="AJ72" s="116">
        <v>6002.4137812825502</v>
      </c>
      <c r="AK72" s="116">
        <v>3019.1781244234535</v>
      </c>
      <c r="AL72" s="116">
        <v>2787.1443906412801</v>
      </c>
      <c r="AM72" s="116">
        <v>2642.6106568591067</v>
      </c>
    </row>
    <row r="73" spans="1:39">
      <c r="A73" s="105" t="s">
        <v>264</v>
      </c>
      <c r="B73" s="111">
        <v>0</v>
      </c>
      <c r="C73" s="111">
        <v>0</v>
      </c>
      <c r="D73" s="111">
        <v>0</v>
      </c>
      <c r="E73" s="111">
        <v>-2618.2692307692309</v>
      </c>
      <c r="F73" s="111">
        <v>-103.125</v>
      </c>
      <c r="G73" s="111">
        <v>-1003.125</v>
      </c>
      <c r="H73" s="111">
        <v>-2004.3269230769233</v>
      </c>
      <c r="I73" s="111">
        <v>-96.875</v>
      </c>
      <c r="J73" s="111">
        <v>-253.125</v>
      </c>
      <c r="K73" s="111">
        <v>-2673.0769230769233</v>
      </c>
      <c r="L73" s="111">
        <v>0</v>
      </c>
      <c r="M73" s="111">
        <v>0</v>
      </c>
      <c r="N73" s="111">
        <v>0</v>
      </c>
      <c r="O73" s="111">
        <v>0</v>
      </c>
      <c r="P73" s="111">
        <v>0</v>
      </c>
      <c r="Q73" s="111">
        <v>-565.625</v>
      </c>
      <c r="R73" s="111">
        <v>-843.75</v>
      </c>
      <c r="S73" s="111">
        <v>-5499.0384615384619</v>
      </c>
      <c r="T73" s="111">
        <v>-596.875</v>
      </c>
      <c r="U73" s="111">
        <v>-2329.0729732392183</v>
      </c>
      <c r="V73" s="111">
        <v>-2720.8998963161416</v>
      </c>
      <c r="W73" s="111">
        <v>-722.82297323921819</v>
      </c>
      <c r="X73" s="111">
        <v>-666.57297323921819</v>
      </c>
      <c r="Y73" s="111">
        <v>-3255.2748963161416</v>
      </c>
      <c r="Z73" s="111">
        <v>-682.19797323921819</v>
      </c>
      <c r="AA73" s="111">
        <v>-525.94797323921819</v>
      </c>
      <c r="AB73" s="111">
        <v>-447.82297323921813</v>
      </c>
      <c r="AC73" s="111">
        <v>-635.32297323921819</v>
      </c>
      <c r="AD73" s="111">
        <v>-688.28373378217339</v>
      </c>
      <c r="AE73" s="111">
        <v>-610.15873378217339</v>
      </c>
      <c r="AF73" s="111">
        <v>-735.15873378217339</v>
      </c>
      <c r="AG73" s="111">
        <v>-5577.9471953206348</v>
      </c>
      <c r="AH73" s="111">
        <v>-532.03373378217339</v>
      </c>
      <c r="AI73" s="111">
        <v>-2188.2837337821734</v>
      </c>
      <c r="AJ73" s="111">
        <v>-2983.2356568590967</v>
      </c>
      <c r="AK73" s="111">
        <v>-232.03373378217333</v>
      </c>
      <c r="AL73" s="111">
        <v>-144.53373378217333</v>
      </c>
      <c r="AM73" s="111">
        <v>-2642.6106568590967</v>
      </c>
    </row>
    <row r="74" spans="1:39">
      <c r="A74" s="106" t="s">
        <v>265</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28243.147143768347</v>
      </c>
      <c r="V74" s="115">
        <v>0</v>
      </c>
      <c r="W74" s="115">
        <v>0</v>
      </c>
      <c r="X74" s="115">
        <v>0</v>
      </c>
      <c r="Y74" s="115">
        <v>0</v>
      </c>
      <c r="Z74" s="115">
        <v>0</v>
      </c>
      <c r="AA74" s="115">
        <v>0</v>
      </c>
      <c r="AB74" s="115">
        <v>0</v>
      </c>
      <c r="AC74" s="115">
        <v>0</v>
      </c>
      <c r="AD74" s="115">
        <v>16334.279645514052</v>
      </c>
      <c r="AE74" s="115">
        <v>0</v>
      </c>
      <c r="AF74" s="115">
        <v>0</v>
      </c>
      <c r="AG74" s="115">
        <v>0</v>
      </c>
      <c r="AH74" s="115">
        <v>0</v>
      </c>
      <c r="AI74" s="115">
        <v>0</v>
      </c>
      <c r="AJ74" s="115">
        <v>0</v>
      </c>
      <c r="AK74" s="115">
        <v>0</v>
      </c>
      <c r="AL74" s="115">
        <v>0</v>
      </c>
      <c r="AM74" s="115">
        <v>0</v>
      </c>
    </row>
    <row r="75" spans="1:39">
      <c r="A75" s="109" t="s">
        <v>263</v>
      </c>
      <c r="B75" s="116">
        <v>0</v>
      </c>
      <c r="C75" s="116">
        <v>0</v>
      </c>
      <c r="D75" s="116">
        <v>0</v>
      </c>
      <c r="E75" s="116">
        <v>-2618.2692307692309</v>
      </c>
      <c r="F75" s="116">
        <v>-2721.3942307692309</v>
      </c>
      <c r="G75" s="116">
        <v>-3724.5192307692309</v>
      </c>
      <c r="H75" s="116">
        <v>-5728.8461538461543</v>
      </c>
      <c r="I75" s="116">
        <v>-5825.7211538461543</v>
      </c>
      <c r="J75" s="116">
        <v>-6078.8461538461543</v>
      </c>
      <c r="K75" s="116">
        <v>-8751.923076923078</v>
      </c>
      <c r="L75" s="116">
        <v>-8751.923076923078</v>
      </c>
      <c r="M75" s="116">
        <v>-8751.923076923078</v>
      </c>
      <c r="N75" s="116">
        <v>-8751.923076923078</v>
      </c>
      <c r="O75" s="116">
        <v>-8751.923076923078</v>
      </c>
      <c r="P75" s="116">
        <v>-8751.923076923078</v>
      </c>
      <c r="Q75" s="116">
        <v>-9317.548076923078</v>
      </c>
      <c r="R75" s="116">
        <v>-10161.298076923078</v>
      </c>
      <c r="S75" s="116">
        <v>-15660.336538461539</v>
      </c>
      <c r="T75" s="116">
        <v>-16257.211538461539</v>
      </c>
      <c r="U75" s="116">
        <v>9656.8626320675903</v>
      </c>
      <c r="V75" s="116">
        <v>6935.9627357514491</v>
      </c>
      <c r="W75" s="116">
        <v>6213.1397625122308</v>
      </c>
      <c r="X75" s="116">
        <v>5546.5667892730125</v>
      </c>
      <c r="Y75" s="116">
        <v>2291.2918929568709</v>
      </c>
      <c r="Z75" s="116">
        <v>1609.0939197176526</v>
      </c>
      <c r="AA75" s="116">
        <v>1083.1459464784343</v>
      </c>
      <c r="AB75" s="116">
        <v>635.32297323921625</v>
      </c>
      <c r="AC75" s="116">
        <v>-1.9326762412674725E-12</v>
      </c>
      <c r="AD75" s="116">
        <v>15645.995911731878</v>
      </c>
      <c r="AE75" s="116">
        <v>15035.837177949705</v>
      </c>
      <c r="AF75" s="116">
        <v>14300.678444167532</v>
      </c>
      <c r="AG75" s="116">
        <v>8722.7312488468961</v>
      </c>
      <c r="AH75" s="116">
        <v>8190.6975150647231</v>
      </c>
      <c r="AI75" s="116">
        <v>6002.4137812825502</v>
      </c>
      <c r="AJ75" s="116">
        <v>3019.1781244234535</v>
      </c>
      <c r="AK75" s="116">
        <v>2787.1443906412801</v>
      </c>
      <c r="AL75" s="116">
        <v>2642.6106568591067</v>
      </c>
      <c r="AM75" s="116">
        <v>1.0004441719502211E-11</v>
      </c>
    </row>
    <row r="77" spans="1:39">
      <c r="B77" s="120">
        <f t="shared" ref="B77:X77" si="10">B51-B75</f>
        <v>0</v>
      </c>
      <c r="C77" s="120">
        <f t="shared" si="10"/>
        <v>0</v>
      </c>
      <c r="D77" s="120">
        <f t="shared" si="10"/>
        <v>0</v>
      </c>
      <c r="E77" s="120">
        <f t="shared" si="10"/>
        <v>0</v>
      </c>
      <c r="F77" s="120">
        <f t="shared" si="10"/>
        <v>0</v>
      </c>
      <c r="G77" s="120">
        <f t="shared" si="10"/>
        <v>0</v>
      </c>
      <c r="H77" s="120">
        <f t="shared" si="10"/>
        <v>0</v>
      </c>
      <c r="I77" s="120">
        <f t="shared" si="10"/>
        <v>0</v>
      </c>
      <c r="J77" s="120">
        <f t="shared" si="10"/>
        <v>0</v>
      </c>
      <c r="K77" s="120">
        <f t="shared" si="10"/>
        <v>0</v>
      </c>
      <c r="L77" s="120">
        <f t="shared" si="10"/>
        <v>0</v>
      </c>
      <c r="M77" s="120">
        <f t="shared" si="10"/>
        <v>0</v>
      </c>
      <c r="N77" s="120">
        <f t="shared" si="10"/>
        <v>0</v>
      </c>
      <c r="O77" s="120">
        <f t="shared" si="10"/>
        <v>0</v>
      </c>
      <c r="P77" s="120">
        <f t="shared" si="10"/>
        <v>0</v>
      </c>
      <c r="Q77" s="120">
        <f t="shared" si="10"/>
        <v>0</v>
      </c>
      <c r="R77" s="120">
        <f t="shared" si="10"/>
        <v>0</v>
      </c>
      <c r="S77" s="120">
        <f t="shared" si="10"/>
        <v>0</v>
      </c>
      <c r="T77" s="120">
        <f t="shared" si="10"/>
        <v>90.625</v>
      </c>
      <c r="U77" s="120">
        <f t="shared" si="10"/>
        <v>-50</v>
      </c>
      <c r="V77" s="120">
        <f t="shared" si="10"/>
        <v>275</v>
      </c>
      <c r="W77" s="120">
        <f t="shared" si="10"/>
        <v>351.32499999999982</v>
      </c>
      <c r="X77" s="120">
        <f t="shared" si="10"/>
        <v>341.94999999999982</v>
      </c>
      <c r="Y77" s="120">
        <f>Y51-Y75</f>
        <v>952.16499999999951</v>
      </c>
      <c r="Z77" s="120">
        <f>Z51-Z75</f>
        <v>1064.6649999999995</v>
      </c>
      <c r="AA77" s="120">
        <f t="shared" ref="AA77:AM77" si="11">AA51-AA75</f>
        <v>583.41499999999951</v>
      </c>
      <c r="AB77" s="120">
        <f t="shared" si="11"/>
        <v>336.5399999999994</v>
      </c>
      <c r="AC77" s="120">
        <f>AC51-AC75</f>
        <v>592.7899999999994</v>
      </c>
      <c r="AD77" s="120">
        <f t="shared" si="11"/>
        <v>583.41499999999905</v>
      </c>
      <c r="AE77" s="120">
        <f t="shared" si="11"/>
        <v>705.28999999999905</v>
      </c>
      <c r="AF77" s="120">
        <f>AF51-AF75</f>
        <v>892.78999999999905</v>
      </c>
      <c r="AG77" s="120">
        <f t="shared" si="11"/>
        <v>974.04000000000087</v>
      </c>
      <c r="AH77" s="120">
        <f t="shared" si="11"/>
        <v>727.16500000000087</v>
      </c>
      <c r="AI77" s="120">
        <f t="shared" si="11"/>
        <v>317.79000000000087</v>
      </c>
      <c r="AJ77" s="120">
        <f t="shared" si="11"/>
        <v>-29.084999999999127</v>
      </c>
      <c r="AK77" s="120">
        <f t="shared" si="11"/>
        <v>2.1650000000008731</v>
      </c>
      <c r="AL77" s="120">
        <f t="shared" si="11"/>
        <v>2.1650000000008731</v>
      </c>
      <c r="AM77" s="120">
        <f t="shared" si="11"/>
        <v>2.1650000000008731</v>
      </c>
    </row>
    <row r="79" spans="1:39">
      <c r="AK79" s="421">
        <f>ROUND(AK77/12.5, 0)</f>
        <v>0</v>
      </c>
    </row>
    <row r="81" spans="35:36">
      <c r="AI81" s="120">
        <f>AI77/12.5</f>
        <v>25.423200000000069</v>
      </c>
      <c r="AJ81" s="120">
        <f>AI81+AJ26</f>
        <v>100.67320000000007</v>
      </c>
    </row>
    <row r="152" spans="2:2">
      <c r="B152" t="s">
        <v>1640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4B9CB-C162-7947-9D58-E664FF1C7A7A}">
  <dimension ref="I3:AJ184"/>
  <sheetViews>
    <sheetView workbookViewId="0">
      <selection activeCell="H542" sqref="H542"/>
    </sheetView>
  </sheetViews>
  <sheetFormatPr baseColWidth="10" defaultColWidth="10.6640625" defaultRowHeight="15"/>
  <cols>
    <col min="2" max="2" width="32.33203125" bestFit="1" customWidth="1"/>
    <col min="3" max="3" width="21.33203125" bestFit="1" customWidth="1"/>
    <col min="4" max="4" width="20.33203125" bestFit="1" customWidth="1"/>
    <col min="5" max="6" width="22.6640625" bestFit="1" customWidth="1"/>
    <col min="7" max="7" width="10.1640625" bestFit="1" customWidth="1"/>
    <col min="8" max="8" width="18.6640625" bestFit="1" customWidth="1"/>
    <col min="9" max="9" width="21.33203125" bestFit="1" customWidth="1"/>
    <col min="10" max="10" width="20.33203125" bestFit="1" customWidth="1"/>
    <col min="11" max="12" width="22.6640625" bestFit="1" customWidth="1"/>
    <col min="14" max="14" width="17" bestFit="1" customWidth="1"/>
    <col min="15" max="15" width="13.83203125" bestFit="1" customWidth="1"/>
    <col min="16" max="16" width="179.6640625" bestFit="1" customWidth="1"/>
    <col min="17" max="18" width="12.33203125" bestFit="1" customWidth="1"/>
    <col min="19" max="19" width="17.6640625" bestFit="1" customWidth="1"/>
    <col min="20" max="20" width="5.1640625" bestFit="1" customWidth="1"/>
    <col min="21" max="21" width="7.33203125" bestFit="1" customWidth="1"/>
    <col min="22" max="22" width="10.1640625" bestFit="1" customWidth="1"/>
    <col min="23" max="23" width="11.1640625" bestFit="1" customWidth="1"/>
    <col min="24" max="24" width="10.1640625" bestFit="1" customWidth="1"/>
    <col min="25" max="25" width="11.1640625" bestFit="1" customWidth="1"/>
    <col min="26" max="26" width="10.33203125" bestFit="1" customWidth="1"/>
    <col min="27" max="27" width="16" bestFit="1" customWidth="1"/>
    <col min="28" max="28" width="15.83203125" bestFit="1" customWidth="1"/>
    <col min="29" max="29" width="12.33203125" bestFit="1" customWidth="1"/>
  </cols>
  <sheetData>
    <row r="3" spans="9:19" ht="16" thickBot="1"/>
    <row r="4" spans="9:19" ht="16" thickBot="1">
      <c r="I4" s="152" t="s">
        <v>33</v>
      </c>
      <c r="J4" s="153">
        <v>18</v>
      </c>
      <c r="K4" s="153">
        <v>19</v>
      </c>
      <c r="L4" s="153">
        <v>20</v>
      </c>
      <c r="M4" s="153">
        <v>21</v>
      </c>
      <c r="O4" s="152" t="s">
        <v>33</v>
      </c>
      <c r="P4" s="153">
        <v>18</v>
      </c>
      <c r="Q4" s="153">
        <v>19</v>
      </c>
      <c r="R4" s="153">
        <v>20</v>
      </c>
      <c r="S4" s="153">
        <v>21</v>
      </c>
    </row>
    <row r="5" spans="9:19" ht="16" thickBot="1">
      <c r="I5" s="154" t="s">
        <v>34</v>
      </c>
      <c r="J5" s="155" t="s">
        <v>51</v>
      </c>
      <c r="K5" s="155" t="s">
        <v>52</v>
      </c>
      <c r="L5" s="155" t="s">
        <v>53</v>
      </c>
      <c r="M5" s="155" t="s">
        <v>54</v>
      </c>
      <c r="O5" s="154" t="s">
        <v>34</v>
      </c>
      <c r="P5" s="155" t="s">
        <v>51</v>
      </c>
      <c r="Q5" s="155" t="s">
        <v>52</v>
      </c>
      <c r="R5" s="155" t="s">
        <v>53</v>
      </c>
      <c r="S5" s="155" t="s">
        <v>54</v>
      </c>
    </row>
    <row r="6" spans="9:19" ht="16" thickBot="1">
      <c r="I6" s="154" t="s">
        <v>441</v>
      </c>
      <c r="J6" s="155">
        <v>4</v>
      </c>
      <c r="K6" s="155">
        <v>5</v>
      </c>
      <c r="L6" s="155">
        <v>6</v>
      </c>
      <c r="M6" s="155">
        <v>7</v>
      </c>
      <c r="O6" s="154" t="s">
        <v>441</v>
      </c>
      <c r="P6" s="155">
        <v>4</v>
      </c>
      <c r="Q6" s="155">
        <v>5</v>
      </c>
      <c r="R6" s="155">
        <v>6</v>
      </c>
      <c r="S6" s="155">
        <v>7</v>
      </c>
    </row>
    <row r="7" spans="9:19" ht="16" thickBot="1">
      <c r="I7" s="154" t="s">
        <v>551</v>
      </c>
      <c r="J7" s="155" t="s">
        <v>552</v>
      </c>
      <c r="K7" s="155" t="s">
        <v>553</v>
      </c>
      <c r="L7" s="155" t="s">
        <v>554</v>
      </c>
      <c r="M7" s="155" t="s">
        <v>555</v>
      </c>
      <c r="O7" s="154" t="s">
        <v>551</v>
      </c>
      <c r="P7" s="155" t="s">
        <v>552</v>
      </c>
      <c r="Q7" s="155" t="s">
        <v>553</v>
      </c>
      <c r="R7" s="155" t="s">
        <v>554</v>
      </c>
      <c r="S7" s="155" t="s">
        <v>555</v>
      </c>
    </row>
    <row r="8" spans="9:19" ht="16" thickBot="1">
      <c r="I8" s="156" t="s">
        <v>699</v>
      </c>
      <c r="J8" s="157">
        <v>35</v>
      </c>
      <c r="K8" s="157">
        <v>47.75</v>
      </c>
      <c r="L8" s="157">
        <v>59</v>
      </c>
      <c r="M8" s="157">
        <v>58.5</v>
      </c>
      <c r="O8" s="167" t="s">
        <v>709</v>
      </c>
      <c r="P8" s="168">
        <v>35</v>
      </c>
      <c r="Q8" s="168">
        <v>47.75</v>
      </c>
      <c r="R8" s="168">
        <v>59</v>
      </c>
      <c r="S8" s="168">
        <v>58.5</v>
      </c>
    </row>
    <row r="9" spans="9:19" ht="16" thickBot="1">
      <c r="I9" s="154" t="s">
        <v>257</v>
      </c>
      <c r="J9" s="155"/>
      <c r="K9" s="155"/>
      <c r="L9" s="155"/>
      <c r="M9" s="155"/>
      <c r="O9" s="156" t="s">
        <v>710</v>
      </c>
      <c r="P9" s="157">
        <v>35</v>
      </c>
      <c r="Q9" s="157">
        <v>40.5</v>
      </c>
      <c r="R9" s="157">
        <v>70.25</v>
      </c>
      <c r="S9" s="157"/>
    </row>
    <row r="10" spans="9:19" ht="16" thickBot="1">
      <c r="I10" s="158" t="s">
        <v>700</v>
      </c>
      <c r="J10" s="159"/>
      <c r="K10" s="159"/>
      <c r="L10" s="160">
        <v>28243.15</v>
      </c>
      <c r="M10" s="159"/>
      <c r="O10" s="154" t="s">
        <v>257</v>
      </c>
      <c r="P10" s="155"/>
      <c r="Q10" s="155"/>
      <c r="R10" s="155"/>
      <c r="S10" s="155"/>
    </row>
    <row r="11" spans="9:19" ht="16" thickBot="1">
      <c r="I11" s="158" t="s">
        <v>701</v>
      </c>
      <c r="J11" s="159"/>
      <c r="K11" s="159"/>
      <c r="L11" s="159"/>
      <c r="M11" s="159"/>
      <c r="O11" s="158" t="s">
        <v>700</v>
      </c>
      <c r="P11" s="159"/>
      <c r="Q11" s="159"/>
      <c r="R11" s="160">
        <v>28243.15</v>
      </c>
      <c r="S11" s="159"/>
    </row>
    <row r="12" spans="9:19" ht="16" thickBot="1">
      <c r="I12" s="154" t="s">
        <v>256</v>
      </c>
      <c r="J12" s="155"/>
      <c r="K12" s="155"/>
      <c r="L12" s="155"/>
      <c r="M12" s="155"/>
      <c r="O12" s="158" t="s">
        <v>701</v>
      </c>
      <c r="P12" s="159"/>
      <c r="Q12" s="159"/>
      <c r="R12" s="159"/>
      <c r="S12" s="159"/>
    </row>
    <row r="13" spans="9:19" ht="16" thickBot="1">
      <c r="I13" s="156" t="s">
        <v>29</v>
      </c>
      <c r="J13" s="161">
        <v>-5061.54</v>
      </c>
      <c r="K13" s="157"/>
      <c r="L13" s="157"/>
      <c r="M13" s="161">
        <v>-1898.08</v>
      </c>
      <c r="O13" s="154" t="s">
        <v>256</v>
      </c>
      <c r="P13" s="155"/>
      <c r="Q13" s="155"/>
      <c r="R13" s="155"/>
      <c r="S13" s="155"/>
    </row>
    <row r="14" spans="9:19" ht="16" thickBot="1">
      <c r="I14" s="156" t="s">
        <v>702</v>
      </c>
      <c r="J14" s="157"/>
      <c r="K14" s="157"/>
      <c r="L14" s="161">
        <v>-500</v>
      </c>
      <c r="M14" s="157"/>
      <c r="O14" s="156" t="s">
        <v>29</v>
      </c>
      <c r="P14" s="161">
        <v>-5061.54</v>
      </c>
      <c r="Q14" s="157"/>
      <c r="R14" s="157"/>
      <c r="S14" s="161">
        <v>-1898.08</v>
      </c>
    </row>
    <row r="15" spans="9:19" ht="16" thickBot="1">
      <c r="I15" s="156" t="s">
        <v>703</v>
      </c>
      <c r="J15" s="157"/>
      <c r="K15" s="157"/>
      <c r="L15" s="161">
        <v>-1000</v>
      </c>
      <c r="M15" s="157"/>
      <c r="O15" s="156" t="s">
        <v>702</v>
      </c>
      <c r="P15" s="157"/>
      <c r="Q15" s="157"/>
      <c r="R15" s="161">
        <v>-500</v>
      </c>
      <c r="S15" s="157"/>
    </row>
    <row r="16" spans="9:19" ht="16" thickBot="1">
      <c r="I16" s="156" t="s">
        <v>704</v>
      </c>
      <c r="J16" s="161">
        <v>-437.5</v>
      </c>
      <c r="K16" s="161">
        <v>-596.88</v>
      </c>
      <c r="L16" s="161">
        <v>-737.5</v>
      </c>
      <c r="M16" s="161">
        <v>-731.25</v>
      </c>
      <c r="O16" s="156" t="s">
        <v>703</v>
      </c>
      <c r="P16" s="157"/>
      <c r="Q16" s="157"/>
      <c r="R16" s="161">
        <v>-1000</v>
      </c>
      <c r="S16" s="157"/>
    </row>
    <row r="17" spans="9:36" ht="16" thickBot="1">
      <c r="I17" s="156" t="s">
        <v>705</v>
      </c>
      <c r="J17" s="162">
        <v>0</v>
      </c>
      <c r="K17" s="162">
        <v>0</v>
      </c>
      <c r="L17" s="161">
        <v>-91.57</v>
      </c>
      <c r="M17" s="161">
        <v>-91.57</v>
      </c>
      <c r="O17" s="156" t="s">
        <v>704</v>
      </c>
      <c r="P17" s="161">
        <v>-437.5</v>
      </c>
      <c r="Q17" s="161">
        <v>-506.25</v>
      </c>
      <c r="R17" s="161">
        <v>-878.13</v>
      </c>
      <c r="S17" s="162">
        <v>0</v>
      </c>
    </row>
    <row r="18" spans="9:36" ht="16" thickBot="1">
      <c r="I18" s="156" t="s">
        <v>706</v>
      </c>
      <c r="J18" s="157"/>
      <c r="K18" s="157"/>
      <c r="L18" s="157"/>
      <c r="M18" s="157"/>
      <c r="O18" s="156" t="s">
        <v>705</v>
      </c>
      <c r="P18" s="162">
        <v>0</v>
      </c>
      <c r="Q18" s="162">
        <v>0</v>
      </c>
      <c r="R18" s="161">
        <v>-91.57</v>
      </c>
      <c r="S18" s="161">
        <v>-91.57</v>
      </c>
    </row>
    <row r="19" spans="9:36" ht="16" thickBot="1">
      <c r="I19" s="154" t="s">
        <v>579</v>
      </c>
      <c r="J19" s="163"/>
      <c r="K19" s="163"/>
      <c r="L19" s="163"/>
      <c r="M19" s="163"/>
      <c r="O19" s="156" t="s">
        <v>706</v>
      </c>
      <c r="P19" s="157"/>
      <c r="Q19" s="157"/>
      <c r="R19" s="157"/>
      <c r="S19" s="157"/>
    </row>
    <row r="20" spans="9:36" ht="16" thickBot="1">
      <c r="I20" s="156" t="s">
        <v>707</v>
      </c>
      <c r="J20" s="162">
        <v>0</v>
      </c>
      <c r="K20" s="162">
        <v>0</v>
      </c>
      <c r="L20" s="162">
        <v>28243.15</v>
      </c>
      <c r="M20" s="162">
        <v>28243.15</v>
      </c>
      <c r="O20" s="154" t="s">
        <v>579</v>
      </c>
      <c r="P20" s="163"/>
      <c r="Q20" s="163"/>
      <c r="R20" s="163"/>
      <c r="S20" s="163"/>
    </row>
    <row r="21" spans="9:36" ht="16" thickBot="1">
      <c r="I21" s="156" t="s">
        <v>708</v>
      </c>
      <c r="J21" s="162">
        <v>0</v>
      </c>
      <c r="K21" s="162">
        <v>0</v>
      </c>
      <c r="L21" s="162">
        <v>0</v>
      </c>
      <c r="M21" s="162">
        <v>0</v>
      </c>
      <c r="O21" s="156" t="s">
        <v>707</v>
      </c>
      <c r="P21" s="162">
        <v>0</v>
      </c>
      <c r="Q21" s="162">
        <v>0</v>
      </c>
      <c r="R21" s="162">
        <v>28243.15</v>
      </c>
      <c r="S21" s="162">
        <v>28243.15</v>
      </c>
    </row>
    <row r="22" spans="9:36" ht="16" thickBot="1">
      <c r="I22" s="164" t="s">
        <v>262</v>
      </c>
      <c r="J22" s="165">
        <v>-10161.299999999999</v>
      </c>
      <c r="K22" s="165">
        <v>-15660.34</v>
      </c>
      <c r="L22" s="165">
        <v>-16257.21</v>
      </c>
      <c r="M22" s="166">
        <v>9656.86</v>
      </c>
      <c r="O22" s="156" t="s">
        <v>708</v>
      </c>
      <c r="P22" s="162">
        <v>0</v>
      </c>
      <c r="Q22" s="162">
        <v>0</v>
      </c>
      <c r="R22" s="162">
        <v>0</v>
      </c>
      <c r="S22" s="162">
        <v>0</v>
      </c>
    </row>
    <row r="23" spans="9:36" ht="16" thickBot="1">
      <c r="I23" s="156" t="s">
        <v>264</v>
      </c>
      <c r="J23" s="161">
        <v>-5499.04</v>
      </c>
      <c r="K23" s="161">
        <v>-596.88</v>
      </c>
      <c r="L23" s="161">
        <v>-2329.0700000000002</v>
      </c>
      <c r="M23" s="161">
        <v>-2720.9</v>
      </c>
      <c r="O23" s="164" t="s">
        <v>262</v>
      </c>
      <c r="P23" s="165">
        <v>-10161.299999999999</v>
      </c>
      <c r="Q23" s="165">
        <v>-15660.34</v>
      </c>
      <c r="R23" s="165">
        <v>-16166.59</v>
      </c>
      <c r="S23" s="166">
        <v>9606.86</v>
      </c>
    </row>
    <row r="24" spans="9:36" ht="16" thickBot="1">
      <c r="I24" s="158" t="s">
        <v>265</v>
      </c>
      <c r="J24" s="160">
        <v>0</v>
      </c>
      <c r="K24" s="160">
        <v>0</v>
      </c>
      <c r="L24" s="160">
        <v>28243.15</v>
      </c>
      <c r="M24" s="160">
        <v>0</v>
      </c>
      <c r="O24" s="156" t="s">
        <v>264</v>
      </c>
      <c r="P24" s="161">
        <v>-5499.04</v>
      </c>
      <c r="Q24" s="161">
        <v>-506.25</v>
      </c>
      <c r="R24" s="161">
        <v>-2469.6999999999998</v>
      </c>
      <c r="S24" s="161">
        <v>-1989.65</v>
      </c>
    </row>
    <row r="25" spans="9:36" ht="16" thickBot="1">
      <c r="I25" s="164" t="s">
        <v>263</v>
      </c>
      <c r="J25" s="165">
        <v>-15660.34</v>
      </c>
      <c r="K25" s="165">
        <v>-16257.21</v>
      </c>
      <c r="L25" s="166">
        <v>9656.86</v>
      </c>
      <c r="M25" s="166">
        <v>6935.96</v>
      </c>
      <c r="O25" s="158" t="s">
        <v>265</v>
      </c>
      <c r="P25" s="160">
        <v>0</v>
      </c>
      <c r="Q25" s="160">
        <v>0</v>
      </c>
      <c r="R25" s="160">
        <v>28243.15</v>
      </c>
      <c r="S25" s="160">
        <v>0</v>
      </c>
    </row>
    <row r="26" spans="9:36" ht="16" thickBot="1">
      <c r="O26" s="164" t="s">
        <v>263</v>
      </c>
      <c r="P26" s="165">
        <v>-15660.34</v>
      </c>
      <c r="Q26" s="165">
        <v>-16166.59</v>
      </c>
      <c r="R26" s="166">
        <v>9606.86</v>
      </c>
      <c r="S26" s="166">
        <v>7617.21</v>
      </c>
    </row>
    <row r="31" spans="9:36">
      <c r="I31" s="145" t="s">
        <v>72</v>
      </c>
      <c r="J31" s="145" t="s">
        <v>73</v>
      </c>
      <c r="K31" s="145" t="s">
        <v>581</v>
      </c>
      <c r="L31" s="145" t="s">
        <v>582</v>
      </c>
      <c r="M31" s="145" t="s">
        <v>583</v>
      </c>
      <c r="N31" s="145" t="s">
        <v>584</v>
      </c>
      <c r="O31" s="145" t="s">
        <v>585</v>
      </c>
      <c r="P31" s="145" t="s">
        <v>586</v>
      </c>
      <c r="Q31" s="145" t="s">
        <v>587</v>
      </c>
      <c r="R31" s="145" t="s">
        <v>81</v>
      </c>
      <c r="S31" s="122" t="s">
        <v>430</v>
      </c>
      <c r="U31" s="145" t="s">
        <v>72</v>
      </c>
      <c r="V31" s="145" t="s">
        <v>146</v>
      </c>
      <c r="W31" s="145" t="s">
        <v>147</v>
      </c>
      <c r="X31" s="145" t="s">
        <v>148</v>
      </c>
      <c r="Y31" s="145" t="s">
        <v>73</v>
      </c>
      <c r="Z31" s="145" t="s">
        <v>149</v>
      </c>
      <c r="AA31" s="145" t="s">
        <v>150</v>
      </c>
      <c r="AB31" s="145" t="s">
        <v>151</v>
      </c>
      <c r="AC31" s="145" t="s">
        <v>152</v>
      </c>
      <c r="AD31" s="145" t="s">
        <v>153</v>
      </c>
      <c r="AE31" s="145" t="s">
        <v>154</v>
      </c>
      <c r="AF31" s="145" t="s">
        <v>155</v>
      </c>
      <c r="AG31" s="145" t="s">
        <v>156</v>
      </c>
      <c r="AH31" s="145" t="s">
        <v>157</v>
      </c>
      <c r="AI31" s="145" t="s">
        <v>158</v>
      </c>
      <c r="AJ31" s="145" t="s">
        <v>159</v>
      </c>
    </row>
    <row r="32" spans="9:36">
      <c r="I32" s="145" t="s">
        <v>82</v>
      </c>
      <c r="J32" s="146" t="s">
        <v>83</v>
      </c>
      <c r="K32" s="140" t="s">
        <v>88</v>
      </c>
      <c r="L32" s="140" t="s">
        <v>138</v>
      </c>
      <c r="M32" s="140" t="s">
        <v>212</v>
      </c>
      <c r="N32" s="140" t="s">
        <v>84</v>
      </c>
      <c r="O32" s="140" t="s">
        <v>85</v>
      </c>
      <c r="P32" s="140" t="s">
        <v>84</v>
      </c>
      <c r="Q32" s="140" t="s">
        <v>84</v>
      </c>
      <c r="R32" s="140" t="s">
        <v>622</v>
      </c>
      <c r="S32" s="140" t="s">
        <v>622</v>
      </c>
      <c r="U32" s="146" t="s">
        <v>160</v>
      </c>
      <c r="V32" s="146" t="s">
        <v>161</v>
      </c>
      <c r="W32" s="146" t="s">
        <v>590</v>
      </c>
      <c r="X32" s="146" t="s">
        <v>83</v>
      </c>
      <c r="Y32" s="146" t="s">
        <v>90</v>
      </c>
      <c r="Z32" s="146" t="s">
        <v>167</v>
      </c>
      <c r="AA32" s="146" t="s">
        <v>83</v>
      </c>
      <c r="AB32" s="146" t="s">
        <v>164</v>
      </c>
      <c r="AC32" s="149" t="s">
        <v>581</v>
      </c>
      <c r="AD32" s="148" t="s">
        <v>318</v>
      </c>
      <c r="AE32" s="149" t="s">
        <v>581</v>
      </c>
      <c r="AF32" s="148" t="s">
        <v>292</v>
      </c>
      <c r="AG32" s="148" t="s">
        <v>85</v>
      </c>
      <c r="AH32" s="147">
        <v>1</v>
      </c>
      <c r="AI32" s="150">
        <v>12.5</v>
      </c>
      <c r="AJ32" s="150">
        <v>12.5</v>
      </c>
    </row>
    <row r="33" spans="9:36">
      <c r="I33" s="146" t="s">
        <v>83</v>
      </c>
      <c r="J33" s="146" t="s">
        <v>86</v>
      </c>
      <c r="K33" s="148" t="s">
        <v>118</v>
      </c>
      <c r="L33" s="148" t="s">
        <v>138</v>
      </c>
      <c r="M33" s="148" t="s">
        <v>212</v>
      </c>
      <c r="N33" s="148" t="s">
        <v>84</v>
      </c>
      <c r="O33" s="148" t="s">
        <v>85</v>
      </c>
      <c r="P33" s="148" t="s">
        <v>84</v>
      </c>
      <c r="Q33" s="148" t="s">
        <v>84</v>
      </c>
      <c r="R33" s="148" t="s">
        <v>589</v>
      </c>
      <c r="S33" s="148" t="s">
        <v>589</v>
      </c>
      <c r="U33" s="146" t="s">
        <v>177</v>
      </c>
      <c r="V33" s="146" t="s">
        <v>161</v>
      </c>
      <c r="W33" s="146" t="s">
        <v>591</v>
      </c>
      <c r="X33" s="146" t="s">
        <v>83</v>
      </c>
      <c r="Y33" s="146" t="s">
        <v>90</v>
      </c>
      <c r="Z33" s="146" t="s">
        <v>167</v>
      </c>
      <c r="AA33" s="146" t="s">
        <v>83</v>
      </c>
      <c r="AB33" s="146" t="s">
        <v>164</v>
      </c>
      <c r="AC33" s="149" t="s">
        <v>581</v>
      </c>
      <c r="AD33" s="148" t="s">
        <v>292</v>
      </c>
      <c r="AE33" s="149" t="s">
        <v>581</v>
      </c>
      <c r="AF33" s="148" t="s">
        <v>313</v>
      </c>
      <c r="AG33" s="148" t="s">
        <v>198</v>
      </c>
      <c r="AH33" s="147">
        <v>0.5</v>
      </c>
      <c r="AI33" s="150">
        <v>12.5</v>
      </c>
      <c r="AJ33" s="150">
        <v>6.25</v>
      </c>
    </row>
    <row r="34" spans="9:36">
      <c r="I34" s="146" t="s">
        <v>83</v>
      </c>
      <c r="J34" s="146" t="s">
        <v>91</v>
      </c>
      <c r="K34" s="148" t="s">
        <v>85</v>
      </c>
      <c r="L34" s="148" t="s">
        <v>84</v>
      </c>
      <c r="M34" s="148" t="s">
        <v>84</v>
      </c>
      <c r="N34" s="148" t="s">
        <v>84</v>
      </c>
      <c r="O34" s="148" t="s">
        <v>84</v>
      </c>
      <c r="P34" s="148" t="s">
        <v>84</v>
      </c>
      <c r="Q34" s="148" t="s">
        <v>84</v>
      </c>
      <c r="R34" s="148" t="s">
        <v>85</v>
      </c>
      <c r="S34" s="148" t="s">
        <v>85</v>
      </c>
      <c r="U34" s="146" t="s">
        <v>160</v>
      </c>
      <c r="V34" s="146" t="s">
        <v>161</v>
      </c>
      <c r="W34" s="146" t="s">
        <v>162</v>
      </c>
      <c r="X34" s="146" t="s">
        <v>83</v>
      </c>
      <c r="Y34" s="146" t="s">
        <v>86</v>
      </c>
      <c r="Z34" s="146" t="s">
        <v>166</v>
      </c>
      <c r="AA34" s="146" t="s">
        <v>83</v>
      </c>
      <c r="AB34" s="146" t="s">
        <v>164</v>
      </c>
      <c r="AC34" s="149" t="s">
        <v>581</v>
      </c>
      <c r="AD34" s="148" t="s">
        <v>293</v>
      </c>
      <c r="AE34" s="149" t="s">
        <v>581</v>
      </c>
      <c r="AF34" s="148" t="s">
        <v>296</v>
      </c>
      <c r="AG34" s="148" t="s">
        <v>85</v>
      </c>
      <c r="AH34" s="147">
        <v>1</v>
      </c>
      <c r="AI34" s="150">
        <v>12.5</v>
      </c>
      <c r="AJ34" s="150">
        <v>12.5</v>
      </c>
    </row>
    <row r="35" spans="9:36">
      <c r="I35" s="145" t="s">
        <v>87</v>
      </c>
      <c r="J35" s="146" t="s">
        <v>83</v>
      </c>
      <c r="K35" s="140" t="s">
        <v>95</v>
      </c>
      <c r="L35" s="140" t="s">
        <v>84</v>
      </c>
      <c r="M35" s="140" t="s">
        <v>84</v>
      </c>
      <c r="N35" s="140" t="s">
        <v>84</v>
      </c>
      <c r="O35" s="140" t="s">
        <v>85</v>
      </c>
      <c r="P35" s="140" t="s">
        <v>84</v>
      </c>
      <c r="Q35" s="140" t="s">
        <v>139</v>
      </c>
      <c r="R35" s="140" t="s">
        <v>623</v>
      </c>
      <c r="S35" s="140" t="s">
        <v>623</v>
      </c>
      <c r="U35" s="146" t="s">
        <v>160</v>
      </c>
      <c r="V35" s="146" t="s">
        <v>161</v>
      </c>
      <c r="W35" s="146" t="s">
        <v>592</v>
      </c>
      <c r="X35" s="146" t="s">
        <v>83</v>
      </c>
      <c r="Y35" s="146" t="s">
        <v>121</v>
      </c>
      <c r="Z35" s="146" t="s">
        <v>216</v>
      </c>
      <c r="AA35" s="146" t="s">
        <v>83</v>
      </c>
      <c r="AB35" s="146" t="s">
        <v>164</v>
      </c>
      <c r="AC35" s="149" t="s">
        <v>581</v>
      </c>
      <c r="AD35" s="148" t="s">
        <v>293</v>
      </c>
      <c r="AE35" s="149" t="s">
        <v>581</v>
      </c>
      <c r="AF35" s="148" t="s">
        <v>296</v>
      </c>
      <c r="AG35" s="148" t="s">
        <v>85</v>
      </c>
      <c r="AH35" s="147">
        <v>1</v>
      </c>
      <c r="AI35" s="150">
        <v>12.5</v>
      </c>
      <c r="AJ35" s="150">
        <v>12.5</v>
      </c>
    </row>
    <row r="36" spans="9:36">
      <c r="I36" s="146" t="s">
        <v>83</v>
      </c>
      <c r="J36" s="146" t="s">
        <v>89</v>
      </c>
      <c r="K36" s="148" t="s">
        <v>85</v>
      </c>
      <c r="L36" s="148" t="s">
        <v>84</v>
      </c>
      <c r="M36" s="148" t="s">
        <v>84</v>
      </c>
      <c r="N36" s="148" t="s">
        <v>84</v>
      </c>
      <c r="O36" s="148" t="s">
        <v>84</v>
      </c>
      <c r="P36" s="148" t="s">
        <v>84</v>
      </c>
      <c r="Q36" s="148" t="s">
        <v>139</v>
      </c>
      <c r="R36" s="148" t="s">
        <v>208</v>
      </c>
      <c r="S36" s="148" t="s">
        <v>208</v>
      </c>
      <c r="U36" s="146" t="s">
        <v>160</v>
      </c>
      <c r="V36" s="146" t="s">
        <v>161</v>
      </c>
      <c r="W36" s="146" t="s">
        <v>162</v>
      </c>
      <c r="X36" s="146" t="s">
        <v>83</v>
      </c>
      <c r="Y36" s="146" t="s">
        <v>92</v>
      </c>
      <c r="Z36" s="146" t="s">
        <v>163</v>
      </c>
      <c r="AA36" s="146" t="s">
        <v>83</v>
      </c>
      <c r="AB36" s="146" t="s">
        <v>164</v>
      </c>
      <c r="AC36" s="149" t="s">
        <v>581</v>
      </c>
      <c r="AD36" s="148" t="s">
        <v>293</v>
      </c>
      <c r="AE36" s="149" t="s">
        <v>581</v>
      </c>
      <c r="AF36" s="148" t="s">
        <v>296</v>
      </c>
      <c r="AG36" s="148" t="s">
        <v>85</v>
      </c>
      <c r="AH36" s="147">
        <v>1</v>
      </c>
      <c r="AI36" s="150">
        <v>12.5</v>
      </c>
      <c r="AJ36" s="150">
        <v>12.5</v>
      </c>
    </row>
    <row r="37" spans="9:36">
      <c r="I37" s="146" t="s">
        <v>83</v>
      </c>
      <c r="J37" s="146" t="s">
        <v>86</v>
      </c>
      <c r="K37" s="148" t="s">
        <v>85</v>
      </c>
      <c r="L37" s="148" t="s">
        <v>84</v>
      </c>
      <c r="M37" s="148" t="s">
        <v>84</v>
      </c>
      <c r="N37" s="148" t="s">
        <v>84</v>
      </c>
      <c r="O37" s="148" t="s">
        <v>84</v>
      </c>
      <c r="P37" s="148" t="s">
        <v>84</v>
      </c>
      <c r="Q37" s="148" t="s">
        <v>84</v>
      </c>
      <c r="R37" s="148" t="s">
        <v>85</v>
      </c>
      <c r="S37" s="148" t="s">
        <v>85</v>
      </c>
      <c r="U37" s="146" t="s">
        <v>160</v>
      </c>
      <c r="V37" s="146" t="s">
        <v>161</v>
      </c>
      <c r="W37" s="146" t="s">
        <v>162</v>
      </c>
      <c r="X37" s="146" t="s">
        <v>83</v>
      </c>
      <c r="Y37" s="146" t="s">
        <v>93</v>
      </c>
      <c r="Z37" s="146" t="s">
        <v>168</v>
      </c>
      <c r="AA37" s="146" t="s">
        <v>83</v>
      </c>
      <c r="AB37" s="146" t="s">
        <v>164</v>
      </c>
      <c r="AC37" s="149" t="s">
        <v>581</v>
      </c>
      <c r="AD37" s="148" t="s">
        <v>293</v>
      </c>
      <c r="AE37" s="149" t="s">
        <v>581</v>
      </c>
      <c r="AF37" s="148" t="s">
        <v>296</v>
      </c>
      <c r="AG37" s="148" t="s">
        <v>85</v>
      </c>
      <c r="AH37" s="147">
        <v>1</v>
      </c>
      <c r="AI37" s="150">
        <v>12.5</v>
      </c>
      <c r="AJ37" s="150">
        <v>12.5</v>
      </c>
    </row>
    <row r="38" spans="9:36">
      <c r="I38" s="146" t="s">
        <v>83</v>
      </c>
      <c r="J38" s="146" t="s">
        <v>90</v>
      </c>
      <c r="K38" s="148" t="s">
        <v>85</v>
      </c>
      <c r="L38" s="148" t="s">
        <v>84</v>
      </c>
      <c r="M38" s="148" t="s">
        <v>84</v>
      </c>
      <c r="N38" s="148" t="s">
        <v>84</v>
      </c>
      <c r="O38" s="148" t="s">
        <v>84</v>
      </c>
      <c r="P38" s="148" t="s">
        <v>84</v>
      </c>
      <c r="Q38" s="148" t="s">
        <v>84</v>
      </c>
      <c r="R38" s="148" t="s">
        <v>85</v>
      </c>
      <c r="S38" s="148" t="s">
        <v>85</v>
      </c>
      <c r="U38" s="146" t="s">
        <v>160</v>
      </c>
      <c r="V38" s="146" t="s">
        <v>161</v>
      </c>
      <c r="W38" s="146" t="s">
        <v>593</v>
      </c>
      <c r="X38" s="146" t="s">
        <v>83</v>
      </c>
      <c r="Y38" s="146" t="s">
        <v>91</v>
      </c>
      <c r="Z38" s="146" t="s">
        <v>165</v>
      </c>
      <c r="AA38" s="146" t="s">
        <v>83</v>
      </c>
      <c r="AB38" s="146" t="s">
        <v>164</v>
      </c>
      <c r="AC38" s="149" t="s">
        <v>581</v>
      </c>
      <c r="AD38" s="148" t="s">
        <v>293</v>
      </c>
      <c r="AE38" s="149" t="s">
        <v>581</v>
      </c>
      <c r="AF38" s="148" t="s">
        <v>296</v>
      </c>
      <c r="AG38" s="148" t="s">
        <v>85</v>
      </c>
      <c r="AH38" s="147">
        <v>1</v>
      </c>
      <c r="AI38" s="150">
        <v>12.5</v>
      </c>
      <c r="AJ38" s="150">
        <v>12.5</v>
      </c>
    </row>
    <row r="39" spans="9:36">
      <c r="I39" s="146" t="s">
        <v>83</v>
      </c>
      <c r="J39" s="146" t="s">
        <v>121</v>
      </c>
      <c r="K39" s="148" t="s">
        <v>85</v>
      </c>
      <c r="L39" s="148" t="s">
        <v>84</v>
      </c>
      <c r="M39" s="148" t="s">
        <v>84</v>
      </c>
      <c r="N39" s="148" t="s">
        <v>84</v>
      </c>
      <c r="O39" s="148" t="s">
        <v>84</v>
      </c>
      <c r="P39" s="148" t="s">
        <v>84</v>
      </c>
      <c r="Q39" s="148" t="s">
        <v>84</v>
      </c>
      <c r="R39" s="148" t="s">
        <v>85</v>
      </c>
      <c r="S39" s="148" t="s">
        <v>85</v>
      </c>
      <c r="U39" s="146" t="s">
        <v>160</v>
      </c>
      <c r="V39" s="146" t="s">
        <v>161</v>
      </c>
      <c r="W39" s="146" t="s">
        <v>594</v>
      </c>
      <c r="X39" s="146" t="s">
        <v>83</v>
      </c>
      <c r="Y39" s="146" t="s">
        <v>89</v>
      </c>
      <c r="Z39" s="146" t="s">
        <v>170</v>
      </c>
      <c r="AA39" s="146" t="s">
        <v>83</v>
      </c>
      <c r="AB39" s="146" t="s">
        <v>164</v>
      </c>
      <c r="AC39" s="149" t="s">
        <v>581</v>
      </c>
      <c r="AD39" s="148" t="s">
        <v>293</v>
      </c>
      <c r="AE39" s="149" t="s">
        <v>581</v>
      </c>
      <c r="AF39" s="148" t="s">
        <v>296</v>
      </c>
      <c r="AG39" s="148" t="s">
        <v>85</v>
      </c>
      <c r="AH39" s="147">
        <v>1</v>
      </c>
      <c r="AI39" s="150">
        <v>12.5</v>
      </c>
      <c r="AJ39" s="150">
        <v>12.5</v>
      </c>
    </row>
    <row r="40" spans="9:36">
      <c r="I40" s="146" t="s">
        <v>83</v>
      </c>
      <c r="J40" s="146" t="s">
        <v>91</v>
      </c>
      <c r="K40" s="148" t="s">
        <v>85</v>
      </c>
      <c r="L40" s="148" t="s">
        <v>84</v>
      </c>
      <c r="M40" s="148" t="s">
        <v>84</v>
      </c>
      <c r="N40" s="148" t="s">
        <v>84</v>
      </c>
      <c r="O40" s="148" t="s">
        <v>84</v>
      </c>
      <c r="P40" s="148" t="s">
        <v>84</v>
      </c>
      <c r="Q40" s="148" t="s">
        <v>84</v>
      </c>
      <c r="R40" s="148" t="s">
        <v>85</v>
      </c>
      <c r="S40" s="148" t="s">
        <v>85</v>
      </c>
      <c r="U40" s="146" t="s">
        <v>171</v>
      </c>
      <c r="V40" s="146" t="s">
        <v>161</v>
      </c>
      <c r="W40" s="146" t="s">
        <v>595</v>
      </c>
      <c r="X40" s="146" t="s">
        <v>83</v>
      </c>
      <c r="Y40" s="146" t="s">
        <v>86</v>
      </c>
      <c r="Z40" s="146" t="s">
        <v>166</v>
      </c>
      <c r="AA40" s="146" t="s">
        <v>83</v>
      </c>
      <c r="AB40" s="146" t="s">
        <v>164</v>
      </c>
      <c r="AC40" s="149" t="s">
        <v>581</v>
      </c>
      <c r="AD40" s="148" t="s">
        <v>322</v>
      </c>
      <c r="AE40" s="149" t="s">
        <v>581</v>
      </c>
      <c r="AF40" s="148" t="s">
        <v>377</v>
      </c>
      <c r="AG40" s="148" t="s">
        <v>118</v>
      </c>
      <c r="AH40" s="147">
        <v>5</v>
      </c>
      <c r="AI40" s="150">
        <v>12.5</v>
      </c>
      <c r="AJ40" s="150">
        <v>62.5</v>
      </c>
    </row>
    <row r="41" spans="9:36">
      <c r="I41" s="146" t="s">
        <v>83</v>
      </c>
      <c r="J41" s="146" t="s">
        <v>92</v>
      </c>
      <c r="K41" s="148" t="s">
        <v>85</v>
      </c>
      <c r="L41" s="148" t="s">
        <v>84</v>
      </c>
      <c r="M41" s="148" t="s">
        <v>84</v>
      </c>
      <c r="N41" s="148" t="s">
        <v>84</v>
      </c>
      <c r="O41" s="148" t="s">
        <v>84</v>
      </c>
      <c r="P41" s="148" t="s">
        <v>84</v>
      </c>
      <c r="Q41" s="148" t="s">
        <v>84</v>
      </c>
      <c r="R41" s="148" t="s">
        <v>85</v>
      </c>
      <c r="S41" s="148" t="s">
        <v>85</v>
      </c>
      <c r="U41" s="146" t="s">
        <v>171</v>
      </c>
      <c r="V41" s="146" t="s">
        <v>161</v>
      </c>
      <c r="W41" s="146" t="s">
        <v>596</v>
      </c>
      <c r="X41" s="146" t="s">
        <v>83</v>
      </c>
      <c r="Y41" s="146" t="s">
        <v>91</v>
      </c>
      <c r="Z41" s="146" t="s">
        <v>165</v>
      </c>
      <c r="AA41" s="146" t="s">
        <v>83</v>
      </c>
      <c r="AB41" s="146" t="s">
        <v>164</v>
      </c>
      <c r="AC41" s="149" t="s">
        <v>581</v>
      </c>
      <c r="AD41" s="148" t="s">
        <v>366</v>
      </c>
      <c r="AE41" s="149" t="s">
        <v>581</v>
      </c>
      <c r="AF41" s="148" t="s">
        <v>626</v>
      </c>
      <c r="AG41" s="148" t="s">
        <v>85</v>
      </c>
      <c r="AH41" s="147">
        <v>1</v>
      </c>
      <c r="AI41" s="150">
        <v>12.5</v>
      </c>
      <c r="AJ41" s="150">
        <v>12.5</v>
      </c>
    </row>
    <row r="42" spans="9:36">
      <c r="I42" s="146" t="s">
        <v>83</v>
      </c>
      <c r="J42" s="146" t="s">
        <v>93</v>
      </c>
      <c r="K42" s="148" t="s">
        <v>85</v>
      </c>
      <c r="L42" s="148" t="s">
        <v>84</v>
      </c>
      <c r="M42" s="148" t="s">
        <v>84</v>
      </c>
      <c r="N42" s="148" t="s">
        <v>84</v>
      </c>
      <c r="O42" s="148" t="s">
        <v>85</v>
      </c>
      <c r="P42" s="148" t="s">
        <v>84</v>
      </c>
      <c r="Q42" s="148" t="s">
        <v>84</v>
      </c>
      <c r="R42" s="148" t="s">
        <v>138</v>
      </c>
      <c r="S42" s="148" t="s">
        <v>138</v>
      </c>
      <c r="U42" s="146" t="s">
        <v>319</v>
      </c>
      <c r="V42" s="146" t="s">
        <v>161</v>
      </c>
      <c r="W42" s="146" t="s">
        <v>597</v>
      </c>
      <c r="X42" s="146" t="s">
        <v>598</v>
      </c>
      <c r="Y42" s="146" t="s">
        <v>121</v>
      </c>
      <c r="Z42" s="146" t="s">
        <v>216</v>
      </c>
      <c r="AA42" s="146" t="s">
        <v>83</v>
      </c>
      <c r="AB42" s="146" t="s">
        <v>164</v>
      </c>
      <c r="AC42" s="149" t="s">
        <v>582</v>
      </c>
      <c r="AD42" s="148" t="s">
        <v>327</v>
      </c>
      <c r="AE42" s="149" t="s">
        <v>582</v>
      </c>
      <c r="AF42" s="148" t="s">
        <v>599</v>
      </c>
      <c r="AG42" s="148" t="s">
        <v>210</v>
      </c>
      <c r="AH42" s="147">
        <v>1.75</v>
      </c>
      <c r="AI42" s="150">
        <v>12.5</v>
      </c>
      <c r="AJ42" s="150">
        <v>21.88</v>
      </c>
    </row>
    <row r="43" spans="9:36">
      <c r="I43" s="145" t="s">
        <v>282</v>
      </c>
      <c r="J43" s="146" t="s">
        <v>83</v>
      </c>
      <c r="K43" s="140" t="s">
        <v>84</v>
      </c>
      <c r="L43" s="140" t="s">
        <v>210</v>
      </c>
      <c r="M43" s="140" t="s">
        <v>84</v>
      </c>
      <c r="N43" s="140" t="s">
        <v>283</v>
      </c>
      <c r="O43" s="140" t="s">
        <v>209</v>
      </c>
      <c r="P43" s="140" t="s">
        <v>84</v>
      </c>
      <c r="Q43" s="140" t="s">
        <v>84</v>
      </c>
      <c r="R43" s="140" t="s">
        <v>588</v>
      </c>
      <c r="S43" s="140" t="s">
        <v>588</v>
      </c>
      <c r="U43" s="146" t="s">
        <v>171</v>
      </c>
      <c r="V43" s="146" t="s">
        <v>161</v>
      </c>
      <c r="W43" s="146" t="s">
        <v>600</v>
      </c>
      <c r="X43" s="146" t="s">
        <v>83</v>
      </c>
      <c r="Y43" s="146" t="s">
        <v>86</v>
      </c>
      <c r="Z43" s="146" t="s">
        <v>166</v>
      </c>
      <c r="AA43" s="146" t="s">
        <v>83</v>
      </c>
      <c r="AB43" s="146" t="s">
        <v>164</v>
      </c>
      <c r="AC43" s="149" t="s">
        <v>582</v>
      </c>
      <c r="AD43" s="148" t="s">
        <v>377</v>
      </c>
      <c r="AE43" s="149" t="s">
        <v>582</v>
      </c>
      <c r="AF43" s="148" t="s">
        <v>359</v>
      </c>
      <c r="AG43" s="148" t="s">
        <v>138</v>
      </c>
      <c r="AH43" s="147">
        <v>2</v>
      </c>
      <c r="AI43" s="150">
        <v>12.5</v>
      </c>
      <c r="AJ43" s="150">
        <v>25</v>
      </c>
    </row>
    <row r="44" spans="9:36">
      <c r="I44" s="146" t="s">
        <v>83</v>
      </c>
      <c r="J44" s="146" t="s">
        <v>89</v>
      </c>
      <c r="K44" s="148" t="s">
        <v>84</v>
      </c>
      <c r="L44" s="148" t="s">
        <v>84</v>
      </c>
      <c r="M44" s="148" t="s">
        <v>84</v>
      </c>
      <c r="N44" s="148" t="s">
        <v>209</v>
      </c>
      <c r="O44" s="148" t="s">
        <v>85</v>
      </c>
      <c r="P44" s="148" t="s">
        <v>84</v>
      </c>
      <c r="Q44" s="148" t="s">
        <v>84</v>
      </c>
      <c r="R44" s="148" t="s">
        <v>117</v>
      </c>
      <c r="S44" s="148" t="s">
        <v>117</v>
      </c>
      <c r="U44" s="146" t="s">
        <v>304</v>
      </c>
      <c r="V44" s="146" t="s">
        <v>161</v>
      </c>
      <c r="W44" s="146" t="s">
        <v>601</v>
      </c>
      <c r="X44" s="146" t="s">
        <v>83</v>
      </c>
      <c r="Y44" s="146" t="s">
        <v>92</v>
      </c>
      <c r="Z44" s="146" t="s">
        <v>163</v>
      </c>
      <c r="AA44" s="146" t="s">
        <v>83</v>
      </c>
      <c r="AB44" s="146" t="s">
        <v>164</v>
      </c>
      <c r="AC44" s="149" t="s">
        <v>583</v>
      </c>
      <c r="AD44" s="148" t="s">
        <v>602</v>
      </c>
      <c r="AE44" s="149" t="s">
        <v>583</v>
      </c>
      <c r="AF44" s="148" t="s">
        <v>310</v>
      </c>
      <c r="AG44" s="148" t="s">
        <v>198</v>
      </c>
      <c r="AH44" s="147">
        <v>0.5</v>
      </c>
      <c r="AI44" s="150">
        <v>12.5</v>
      </c>
      <c r="AJ44" s="150">
        <v>6.25</v>
      </c>
    </row>
    <row r="45" spans="9:36">
      <c r="I45" s="146" t="s">
        <v>83</v>
      </c>
      <c r="J45" s="146" t="s">
        <v>86</v>
      </c>
      <c r="K45" s="148" t="s">
        <v>84</v>
      </c>
      <c r="L45" s="148" t="s">
        <v>84</v>
      </c>
      <c r="M45" s="148" t="s">
        <v>84</v>
      </c>
      <c r="N45" s="148" t="s">
        <v>138</v>
      </c>
      <c r="O45" s="148" t="s">
        <v>84</v>
      </c>
      <c r="P45" s="148" t="s">
        <v>84</v>
      </c>
      <c r="Q45" s="148" t="s">
        <v>84</v>
      </c>
      <c r="R45" s="148" t="s">
        <v>138</v>
      </c>
      <c r="S45" s="148" t="s">
        <v>138</v>
      </c>
      <c r="U45" s="146" t="s">
        <v>31</v>
      </c>
      <c r="V45" s="146" t="s">
        <v>161</v>
      </c>
      <c r="W45" s="146" t="s">
        <v>603</v>
      </c>
      <c r="X45" s="146" t="s">
        <v>83</v>
      </c>
      <c r="Y45" s="146" t="s">
        <v>90</v>
      </c>
      <c r="Z45" s="146" t="s">
        <v>167</v>
      </c>
      <c r="AA45" s="146" t="s">
        <v>83</v>
      </c>
      <c r="AB45" s="146" t="s">
        <v>164</v>
      </c>
      <c r="AC45" s="149" t="s">
        <v>583</v>
      </c>
      <c r="AD45" s="148" t="s">
        <v>318</v>
      </c>
      <c r="AE45" s="149" t="s">
        <v>583</v>
      </c>
      <c r="AF45" s="148" t="s">
        <v>406</v>
      </c>
      <c r="AG45" s="148" t="s">
        <v>189</v>
      </c>
      <c r="AH45" s="147">
        <v>0.75</v>
      </c>
      <c r="AI45" s="150">
        <v>12.5</v>
      </c>
      <c r="AJ45" s="150">
        <v>9.3800000000000008</v>
      </c>
    </row>
    <row r="46" spans="9:36">
      <c r="I46" s="146" t="s">
        <v>83</v>
      </c>
      <c r="J46" s="146" t="s">
        <v>90</v>
      </c>
      <c r="K46" s="148" t="s">
        <v>84</v>
      </c>
      <c r="L46" s="148" t="s">
        <v>84</v>
      </c>
      <c r="M46" s="148" t="s">
        <v>84</v>
      </c>
      <c r="N46" s="148" t="s">
        <v>84</v>
      </c>
      <c r="O46" s="148" t="s">
        <v>138</v>
      </c>
      <c r="P46" s="148" t="s">
        <v>84</v>
      </c>
      <c r="Q46" s="148" t="s">
        <v>84</v>
      </c>
      <c r="R46" s="148" t="s">
        <v>138</v>
      </c>
      <c r="S46" s="148" t="s">
        <v>138</v>
      </c>
      <c r="U46" s="146" t="s">
        <v>171</v>
      </c>
      <c r="V46" s="146" t="s">
        <v>161</v>
      </c>
      <c r="W46" s="146" t="s">
        <v>604</v>
      </c>
      <c r="X46" s="146" t="s">
        <v>83</v>
      </c>
      <c r="Y46" s="146" t="s">
        <v>86</v>
      </c>
      <c r="Z46" s="146" t="s">
        <v>166</v>
      </c>
      <c r="AA46" s="146" t="s">
        <v>83</v>
      </c>
      <c r="AB46" s="146" t="s">
        <v>164</v>
      </c>
      <c r="AC46" s="149" t="s">
        <v>583</v>
      </c>
      <c r="AD46" s="148" t="s">
        <v>413</v>
      </c>
      <c r="AE46" s="149" t="s">
        <v>583</v>
      </c>
      <c r="AF46" s="148" t="s">
        <v>306</v>
      </c>
      <c r="AG46" s="148" t="s">
        <v>252</v>
      </c>
      <c r="AH46" s="147">
        <v>2.25</v>
      </c>
      <c r="AI46" s="150">
        <v>12.5</v>
      </c>
      <c r="AJ46" s="150">
        <v>28.13</v>
      </c>
    </row>
    <row r="47" spans="9:36">
      <c r="I47" s="146" t="s">
        <v>83</v>
      </c>
      <c r="J47" s="146" t="s">
        <v>121</v>
      </c>
      <c r="K47" s="148" t="s">
        <v>84</v>
      </c>
      <c r="L47" s="148" t="s">
        <v>210</v>
      </c>
      <c r="M47" s="148" t="s">
        <v>84</v>
      </c>
      <c r="N47" s="148" t="s">
        <v>138</v>
      </c>
      <c r="O47" s="148" t="s">
        <v>84</v>
      </c>
      <c r="P47" s="148" t="s">
        <v>84</v>
      </c>
      <c r="Q47" s="148" t="s">
        <v>84</v>
      </c>
      <c r="R47" s="148" t="s">
        <v>243</v>
      </c>
      <c r="S47" s="148" t="s">
        <v>243</v>
      </c>
      <c r="U47" s="146" t="s">
        <v>171</v>
      </c>
      <c r="V47" s="146" t="s">
        <v>161</v>
      </c>
      <c r="W47" s="146" t="s">
        <v>605</v>
      </c>
      <c r="X47" s="146" t="s">
        <v>83</v>
      </c>
      <c r="Y47" s="146" t="s">
        <v>86</v>
      </c>
      <c r="Z47" s="146" t="s">
        <v>166</v>
      </c>
      <c r="AA47" s="146" t="s">
        <v>83</v>
      </c>
      <c r="AB47" s="146" t="s">
        <v>164</v>
      </c>
      <c r="AC47" s="149" t="s">
        <v>583</v>
      </c>
      <c r="AD47" s="148" t="s">
        <v>307</v>
      </c>
      <c r="AE47" s="149" t="s">
        <v>583</v>
      </c>
      <c r="AF47" s="148" t="s">
        <v>328</v>
      </c>
      <c r="AG47" s="148" t="s">
        <v>138</v>
      </c>
      <c r="AH47" s="147">
        <v>2</v>
      </c>
      <c r="AI47" s="150">
        <v>12.5</v>
      </c>
      <c r="AJ47" s="150">
        <v>25</v>
      </c>
    </row>
    <row r="48" spans="9:36">
      <c r="I48" s="146" t="s">
        <v>83</v>
      </c>
      <c r="J48" s="146" t="s">
        <v>93</v>
      </c>
      <c r="K48" s="148" t="s">
        <v>84</v>
      </c>
      <c r="L48" s="148" t="s">
        <v>84</v>
      </c>
      <c r="M48" s="148" t="s">
        <v>84</v>
      </c>
      <c r="N48" s="148" t="s">
        <v>138</v>
      </c>
      <c r="O48" s="148" t="s">
        <v>84</v>
      </c>
      <c r="P48" s="148" t="s">
        <v>84</v>
      </c>
      <c r="Q48" s="148" t="s">
        <v>84</v>
      </c>
      <c r="R48" s="148" t="s">
        <v>138</v>
      </c>
      <c r="S48" s="148" t="s">
        <v>138</v>
      </c>
      <c r="U48" s="146" t="s">
        <v>304</v>
      </c>
      <c r="V48" s="146" t="s">
        <v>161</v>
      </c>
      <c r="W48" s="146" t="s">
        <v>606</v>
      </c>
      <c r="X48" s="146" t="s">
        <v>83</v>
      </c>
      <c r="Y48" s="146" t="s">
        <v>92</v>
      </c>
      <c r="Z48" s="146" t="s">
        <v>163</v>
      </c>
      <c r="AA48" s="146" t="s">
        <v>83</v>
      </c>
      <c r="AB48" s="146" t="s">
        <v>164</v>
      </c>
      <c r="AC48" s="149" t="s">
        <v>583</v>
      </c>
      <c r="AD48" s="148" t="s">
        <v>399</v>
      </c>
      <c r="AE48" s="149" t="s">
        <v>583</v>
      </c>
      <c r="AF48" s="148" t="s">
        <v>309</v>
      </c>
      <c r="AG48" s="148" t="s">
        <v>198</v>
      </c>
      <c r="AH48" s="147">
        <v>0.5</v>
      </c>
      <c r="AI48" s="150">
        <v>12.5</v>
      </c>
      <c r="AJ48" s="150">
        <v>6.25</v>
      </c>
    </row>
    <row r="49" spans="9:36">
      <c r="I49" s="145" t="s">
        <v>286</v>
      </c>
      <c r="J49" s="146" t="s">
        <v>83</v>
      </c>
      <c r="K49" s="140" t="s">
        <v>84</v>
      </c>
      <c r="L49" s="140" t="s">
        <v>84</v>
      </c>
      <c r="M49" s="140" t="s">
        <v>189</v>
      </c>
      <c r="N49" s="140" t="s">
        <v>84</v>
      </c>
      <c r="O49" s="140" t="s">
        <v>84</v>
      </c>
      <c r="P49" s="140" t="s">
        <v>84</v>
      </c>
      <c r="Q49" s="140" t="s">
        <v>84</v>
      </c>
      <c r="R49" s="140" t="s">
        <v>189</v>
      </c>
      <c r="S49" s="140" t="s">
        <v>189</v>
      </c>
      <c r="U49" s="146" t="s">
        <v>319</v>
      </c>
      <c r="V49" s="146" t="s">
        <v>161</v>
      </c>
      <c r="W49" s="146" t="s">
        <v>627</v>
      </c>
      <c r="X49" s="146" t="s">
        <v>628</v>
      </c>
      <c r="Y49" s="146" t="s">
        <v>93</v>
      </c>
      <c r="Z49" s="146" t="s">
        <v>168</v>
      </c>
      <c r="AA49" s="146" t="s">
        <v>83</v>
      </c>
      <c r="AB49" s="146" t="s">
        <v>164</v>
      </c>
      <c r="AC49" s="149" t="s">
        <v>584</v>
      </c>
      <c r="AD49" s="148" t="s">
        <v>296</v>
      </c>
      <c r="AE49" s="149" t="s">
        <v>584</v>
      </c>
      <c r="AF49" s="148" t="s">
        <v>322</v>
      </c>
      <c r="AG49" s="148" t="s">
        <v>85</v>
      </c>
      <c r="AH49" s="147">
        <v>1</v>
      </c>
      <c r="AI49" s="150">
        <v>12.5</v>
      </c>
      <c r="AJ49" s="150">
        <v>12.5</v>
      </c>
    </row>
    <row r="50" spans="9:36">
      <c r="I50" s="146" t="s">
        <v>83</v>
      </c>
      <c r="J50" s="146" t="s">
        <v>90</v>
      </c>
      <c r="K50" s="148" t="s">
        <v>84</v>
      </c>
      <c r="L50" s="148" t="s">
        <v>84</v>
      </c>
      <c r="M50" s="148" t="s">
        <v>189</v>
      </c>
      <c r="N50" s="148" t="s">
        <v>84</v>
      </c>
      <c r="O50" s="148" t="s">
        <v>84</v>
      </c>
      <c r="P50" s="148" t="s">
        <v>84</v>
      </c>
      <c r="Q50" s="148" t="s">
        <v>84</v>
      </c>
      <c r="R50" s="148" t="s">
        <v>189</v>
      </c>
      <c r="S50" s="148" t="s">
        <v>189</v>
      </c>
      <c r="U50" s="146" t="s">
        <v>319</v>
      </c>
      <c r="V50" s="146" t="s">
        <v>161</v>
      </c>
      <c r="W50" s="146" t="s">
        <v>607</v>
      </c>
      <c r="X50" s="146" t="s">
        <v>83</v>
      </c>
      <c r="Y50" s="146" t="s">
        <v>86</v>
      </c>
      <c r="Z50" s="146" t="s">
        <v>166</v>
      </c>
      <c r="AA50" s="146" t="s">
        <v>83</v>
      </c>
      <c r="AB50" s="146" t="s">
        <v>164</v>
      </c>
      <c r="AC50" s="149" t="s">
        <v>584</v>
      </c>
      <c r="AD50" s="148" t="s">
        <v>322</v>
      </c>
      <c r="AE50" s="149" t="s">
        <v>584</v>
      </c>
      <c r="AF50" s="148" t="s">
        <v>307</v>
      </c>
      <c r="AG50" s="148" t="s">
        <v>138</v>
      </c>
      <c r="AH50" s="147">
        <v>2</v>
      </c>
      <c r="AI50" s="150">
        <v>12.5</v>
      </c>
      <c r="AJ50" s="150">
        <v>25</v>
      </c>
    </row>
    <row r="51" spans="9:36">
      <c r="I51" s="145" t="s">
        <v>105</v>
      </c>
      <c r="J51" s="146" t="s">
        <v>83</v>
      </c>
      <c r="K51" s="140" t="s">
        <v>198</v>
      </c>
      <c r="L51" s="140" t="s">
        <v>84</v>
      </c>
      <c r="M51" s="140" t="s">
        <v>84</v>
      </c>
      <c r="N51" s="140" t="s">
        <v>84</v>
      </c>
      <c r="O51" s="140" t="s">
        <v>85</v>
      </c>
      <c r="P51" s="140" t="s">
        <v>84</v>
      </c>
      <c r="Q51" s="140" t="s">
        <v>84</v>
      </c>
      <c r="R51" s="140" t="s">
        <v>123</v>
      </c>
      <c r="S51" s="140" t="s">
        <v>123</v>
      </c>
      <c r="U51" s="146" t="s">
        <v>319</v>
      </c>
      <c r="V51" s="146" t="s">
        <v>161</v>
      </c>
      <c r="W51" s="146" t="s">
        <v>608</v>
      </c>
      <c r="X51" s="146" t="s">
        <v>598</v>
      </c>
      <c r="Y51" s="146" t="s">
        <v>121</v>
      </c>
      <c r="Z51" s="146" t="s">
        <v>216</v>
      </c>
      <c r="AA51" s="146" t="s">
        <v>83</v>
      </c>
      <c r="AB51" s="146" t="s">
        <v>164</v>
      </c>
      <c r="AC51" s="149" t="s">
        <v>584</v>
      </c>
      <c r="AD51" s="148" t="s">
        <v>322</v>
      </c>
      <c r="AE51" s="149" t="s">
        <v>584</v>
      </c>
      <c r="AF51" s="148" t="s">
        <v>307</v>
      </c>
      <c r="AG51" s="148" t="s">
        <v>138</v>
      </c>
      <c r="AH51" s="147">
        <v>2</v>
      </c>
      <c r="AI51" s="150">
        <v>12.5</v>
      </c>
      <c r="AJ51" s="150">
        <v>25</v>
      </c>
    </row>
    <row r="52" spans="9:36">
      <c r="I52" s="146" t="s">
        <v>83</v>
      </c>
      <c r="J52" s="146" t="s">
        <v>86</v>
      </c>
      <c r="K52" s="148" t="s">
        <v>84</v>
      </c>
      <c r="L52" s="148" t="s">
        <v>84</v>
      </c>
      <c r="M52" s="148" t="s">
        <v>84</v>
      </c>
      <c r="N52" s="148" t="s">
        <v>84</v>
      </c>
      <c r="O52" s="148" t="s">
        <v>85</v>
      </c>
      <c r="P52" s="148" t="s">
        <v>84</v>
      </c>
      <c r="Q52" s="148" t="s">
        <v>84</v>
      </c>
      <c r="R52" s="148" t="s">
        <v>85</v>
      </c>
      <c r="S52" s="148" t="s">
        <v>85</v>
      </c>
      <c r="U52" s="146" t="s">
        <v>319</v>
      </c>
      <c r="V52" s="146" t="s">
        <v>161</v>
      </c>
      <c r="W52" s="146" t="s">
        <v>619</v>
      </c>
      <c r="X52" s="146" t="s">
        <v>495</v>
      </c>
      <c r="Y52" s="146" t="s">
        <v>93</v>
      </c>
      <c r="Z52" s="146" t="s">
        <v>168</v>
      </c>
      <c r="AA52" s="146" t="s">
        <v>83</v>
      </c>
      <c r="AB52" s="146" t="s">
        <v>164</v>
      </c>
      <c r="AC52" s="149" t="s">
        <v>584</v>
      </c>
      <c r="AD52" s="148" t="s">
        <v>322</v>
      </c>
      <c r="AE52" s="149" t="s">
        <v>584</v>
      </c>
      <c r="AF52" s="148" t="s">
        <v>306</v>
      </c>
      <c r="AG52" s="148" t="s">
        <v>85</v>
      </c>
      <c r="AH52" s="147">
        <v>1</v>
      </c>
      <c r="AI52" s="150">
        <v>12.5</v>
      </c>
      <c r="AJ52" s="150">
        <v>12.5</v>
      </c>
    </row>
    <row r="53" spans="9:36">
      <c r="I53" s="146" t="s">
        <v>83</v>
      </c>
      <c r="J53" s="146" t="s">
        <v>90</v>
      </c>
      <c r="K53" s="148" t="s">
        <v>198</v>
      </c>
      <c r="L53" s="148" t="s">
        <v>84</v>
      </c>
      <c r="M53" s="148" t="s">
        <v>84</v>
      </c>
      <c r="N53" s="148" t="s">
        <v>84</v>
      </c>
      <c r="O53" s="148" t="s">
        <v>84</v>
      </c>
      <c r="P53" s="148" t="s">
        <v>84</v>
      </c>
      <c r="Q53" s="148" t="s">
        <v>84</v>
      </c>
      <c r="R53" s="148" t="s">
        <v>198</v>
      </c>
      <c r="S53" s="148" t="s">
        <v>198</v>
      </c>
      <c r="U53" s="146" t="s">
        <v>304</v>
      </c>
      <c r="V53" s="146" t="s">
        <v>161</v>
      </c>
      <c r="W53" s="146" t="s">
        <v>609</v>
      </c>
      <c r="X53" s="146" t="s">
        <v>83</v>
      </c>
      <c r="Y53" s="146" t="s">
        <v>91</v>
      </c>
      <c r="Z53" s="146" t="s">
        <v>165</v>
      </c>
      <c r="AA53" s="146" t="s">
        <v>83</v>
      </c>
      <c r="AB53" s="146" t="s">
        <v>164</v>
      </c>
      <c r="AC53" s="149" t="s">
        <v>584</v>
      </c>
      <c r="AD53" s="148" t="s">
        <v>322</v>
      </c>
      <c r="AE53" s="149" t="s">
        <v>584</v>
      </c>
      <c r="AF53" s="148" t="s">
        <v>306</v>
      </c>
      <c r="AG53" s="148" t="s">
        <v>85</v>
      </c>
      <c r="AH53" s="147">
        <v>1</v>
      </c>
      <c r="AI53" s="150">
        <v>12.5</v>
      </c>
      <c r="AJ53" s="150">
        <v>12.5</v>
      </c>
    </row>
    <row r="54" spans="9:36">
      <c r="I54" s="145" t="s">
        <v>107</v>
      </c>
      <c r="J54" s="146" t="s">
        <v>83</v>
      </c>
      <c r="K54" s="140" t="s">
        <v>84</v>
      </c>
      <c r="L54" s="140" t="s">
        <v>84</v>
      </c>
      <c r="M54" s="140" t="s">
        <v>84</v>
      </c>
      <c r="N54" s="140" t="s">
        <v>84</v>
      </c>
      <c r="O54" s="140" t="s">
        <v>85</v>
      </c>
      <c r="P54" s="140" t="s">
        <v>84</v>
      </c>
      <c r="Q54" s="140" t="s">
        <v>84</v>
      </c>
      <c r="R54" s="140" t="s">
        <v>85</v>
      </c>
      <c r="S54" s="140" t="s">
        <v>85</v>
      </c>
      <c r="U54" s="146" t="s">
        <v>319</v>
      </c>
      <c r="V54" s="146" t="s">
        <v>161</v>
      </c>
      <c r="W54" s="146" t="s">
        <v>610</v>
      </c>
      <c r="X54" s="146" t="s">
        <v>611</v>
      </c>
      <c r="Y54" s="146" t="s">
        <v>89</v>
      </c>
      <c r="Z54" s="146" t="s">
        <v>170</v>
      </c>
      <c r="AA54" s="146" t="s">
        <v>83</v>
      </c>
      <c r="AB54" s="146" t="s">
        <v>164</v>
      </c>
      <c r="AC54" s="149" t="s">
        <v>584</v>
      </c>
      <c r="AD54" s="148" t="s">
        <v>322</v>
      </c>
      <c r="AE54" s="149" t="s">
        <v>584</v>
      </c>
      <c r="AF54" s="148" t="s">
        <v>327</v>
      </c>
      <c r="AG54" s="148" t="s">
        <v>209</v>
      </c>
      <c r="AH54" s="147">
        <v>3</v>
      </c>
      <c r="AI54" s="150">
        <v>12.5</v>
      </c>
      <c r="AJ54" s="150">
        <v>37.5</v>
      </c>
    </row>
    <row r="55" spans="9:36">
      <c r="I55" s="146" t="s">
        <v>83</v>
      </c>
      <c r="J55" s="146" t="s">
        <v>90</v>
      </c>
      <c r="K55" s="148" t="s">
        <v>84</v>
      </c>
      <c r="L55" s="148" t="s">
        <v>84</v>
      </c>
      <c r="M55" s="148" t="s">
        <v>84</v>
      </c>
      <c r="N55" s="148" t="s">
        <v>84</v>
      </c>
      <c r="O55" s="148" t="s">
        <v>85</v>
      </c>
      <c r="P55" s="148" t="s">
        <v>84</v>
      </c>
      <c r="Q55" s="148" t="s">
        <v>84</v>
      </c>
      <c r="R55" s="148" t="s">
        <v>85</v>
      </c>
      <c r="S55" s="148" t="s">
        <v>85</v>
      </c>
      <c r="U55" s="146" t="s">
        <v>171</v>
      </c>
      <c r="V55" s="146" t="s">
        <v>161</v>
      </c>
      <c r="W55" s="146" t="s">
        <v>612</v>
      </c>
      <c r="X55" s="146" t="s">
        <v>83</v>
      </c>
      <c r="Y55" s="146" t="s">
        <v>86</v>
      </c>
      <c r="Z55" s="146" t="s">
        <v>166</v>
      </c>
      <c r="AA55" s="146" t="s">
        <v>83</v>
      </c>
      <c r="AB55" s="146" t="s">
        <v>164</v>
      </c>
      <c r="AC55" s="149" t="s">
        <v>585</v>
      </c>
      <c r="AD55" s="148" t="s">
        <v>613</v>
      </c>
      <c r="AE55" s="149" t="s">
        <v>585</v>
      </c>
      <c r="AF55" s="148" t="s">
        <v>318</v>
      </c>
      <c r="AG55" s="148" t="s">
        <v>85</v>
      </c>
      <c r="AH55" s="147">
        <v>1</v>
      </c>
      <c r="AI55" s="150">
        <v>12.5</v>
      </c>
      <c r="AJ55" s="150">
        <v>12.5</v>
      </c>
    </row>
    <row r="56" spans="9:36">
      <c r="I56" s="145" t="s">
        <v>287</v>
      </c>
      <c r="J56" s="146" t="s">
        <v>83</v>
      </c>
      <c r="K56" s="140" t="s">
        <v>84</v>
      </c>
      <c r="L56" s="140" t="s">
        <v>84</v>
      </c>
      <c r="M56" s="140" t="s">
        <v>85</v>
      </c>
      <c r="N56" s="140" t="s">
        <v>85</v>
      </c>
      <c r="O56" s="140" t="s">
        <v>84</v>
      </c>
      <c r="P56" s="140" t="s">
        <v>84</v>
      </c>
      <c r="Q56" s="140" t="s">
        <v>84</v>
      </c>
      <c r="R56" s="140" t="s">
        <v>138</v>
      </c>
      <c r="S56" s="140" t="s">
        <v>138</v>
      </c>
      <c r="U56" s="146" t="s">
        <v>319</v>
      </c>
      <c r="V56" s="146" t="s">
        <v>161</v>
      </c>
      <c r="W56" s="146" t="s">
        <v>614</v>
      </c>
      <c r="X56" s="146" t="s">
        <v>615</v>
      </c>
      <c r="Y56" s="146" t="s">
        <v>90</v>
      </c>
      <c r="Z56" s="146" t="s">
        <v>167</v>
      </c>
      <c r="AA56" s="146" t="s">
        <v>83</v>
      </c>
      <c r="AB56" s="146" t="s">
        <v>164</v>
      </c>
      <c r="AC56" s="149" t="s">
        <v>585</v>
      </c>
      <c r="AD56" s="148" t="s">
        <v>318</v>
      </c>
      <c r="AE56" s="149" t="s">
        <v>585</v>
      </c>
      <c r="AF56" s="148" t="s">
        <v>293</v>
      </c>
      <c r="AG56" s="148" t="s">
        <v>138</v>
      </c>
      <c r="AH56" s="147">
        <v>2</v>
      </c>
      <c r="AI56" s="150">
        <v>12.5</v>
      </c>
      <c r="AJ56" s="150">
        <v>25</v>
      </c>
    </row>
    <row r="57" spans="9:36">
      <c r="I57" s="146" t="s">
        <v>83</v>
      </c>
      <c r="J57" s="146" t="s">
        <v>91</v>
      </c>
      <c r="K57" s="148" t="s">
        <v>84</v>
      </c>
      <c r="L57" s="148" t="s">
        <v>84</v>
      </c>
      <c r="M57" s="148" t="s">
        <v>84</v>
      </c>
      <c r="N57" s="148" t="s">
        <v>85</v>
      </c>
      <c r="O57" s="148" t="s">
        <v>84</v>
      </c>
      <c r="P57" s="148" t="s">
        <v>84</v>
      </c>
      <c r="Q57" s="148" t="s">
        <v>84</v>
      </c>
      <c r="R57" s="148" t="s">
        <v>85</v>
      </c>
      <c r="S57" s="148" t="s">
        <v>85</v>
      </c>
      <c r="U57" s="146" t="s">
        <v>177</v>
      </c>
      <c r="V57" s="146" t="s">
        <v>161</v>
      </c>
      <c r="W57" s="146" t="s">
        <v>616</v>
      </c>
      <c r="X57" s="146" t="s">
        <v>83</v>
      </c>
      <c r="Y57" s="146" t="s">
        <v>86</v>
      </c>
      <c r="Z57" s="146" t="s">
        <v>166</v>
      </c>
      <c r="AA57" s="146" t="s">
        <v>83</v>
      </c>
      <c r="AB57" s="146" t="s">
        <v>164</v>
      </c>
      <c r="AC57" s="149" t="s">
        <v>585</v>
      </c>
      <c r="AD57" s="148" t="s">
        <v>292</v>
      </c>
      <c r="AE57" s="149" t="s">
        <v>585</v>
      </c>
      <c r="AF57" s="148" t="s">
        <v>293</v>
      </c>
      <c r="AG57" s="148" t="s">
        <v>85</v>
      </c>
      <c r="AH57" s="147">
        <v>1</v>
      </c>
      <c r="AI57" s="150">
        <v>12.5</v>
      </c>
      <c r="AJ57" s="150">
        <v>12.5</v>
      </c>
    </row>
    <row r="58" spans="9:36">
      <c r="I58" s="146" t="s">
        <v>83</v>
      </c>
      <c r="J58" s="146" t="s">
        <v>92</v>
      </c>
      <c r="K58" s="148" t="s">
        <v>84</v>
      </c>
      <c r="L58" s="148" t="s">
        <v>84</v>
      </c>
      <c r="M58" s="148" t="s">
        <v>85</v>
      </c>
      <c r="N58" s="148" t="s">
        <v>84</v>
      </c>
      <c r="O58" s="148" t="s">
        <v>84</v>
      </c>
      <c r="P58" s="148" t="s">
        <v>84</v>
      </c>
      <c r="Q58" s="148" t="s">
        <v>84</v>
      </c>
      <c r="R58" s="148" t="s">
        <v>85</v>
      </c>
      <c r="S58" s="148" t="s">
        <v>85</v>
      </c>
      <c r="U58" s="146" t="s">
        <v>181</v>
      </c>
      <c r="V58" s="146" t="s">
        <v>161</v>
      </c>
      <c r="W58" s="146" t="s">
        <v>617</v>
      </c>
      <c r="X58" s="146" t="s">
        <v>83</v>
      </c>
      <c r="Y58" s="146" t="s">
        <v>90</v>
      </c>
      <c r="Z58" s="146" t="s">
        <v>167</v>
      </c>
      <c r="AA58" s="146" t="s">
        <v>83</v>
      </c>
      <c r="AB58" s="146" t="s">
        <v>164</v>
      </c>
      <c r="AC58" s="149" t="s">
        <v>585</v>
      </c>
      <c r="AD58" s="148" t="s">
        <v>293</v>
      </c>
      <c r="AE58" s="149" t="s">
        <v>585</v>
      </c>
      <c r="AF58" s="148" t="s">
        <v>296</v>
      </c>
      <c r="AG58" s="148" t="s">
        <v>85</v>
      </c>
      <c r="AH58" s="147">
        <v>1</v>
      </c>
      <c r="AI58" s="150">
        <v>12.5</v>
      </c>
      <c r="AJ58" s="150">
        <v>12.5</v>
      </c>
    </row>
    <row r="59" spans="9:36">
      <c r="I59" s="142" t="s">
        <v>94</v>
      </c>
      <c r="J59" s="143" t="s">
        <v>83</v>
      </c>
      <c r="K59" s="144" t="s">
        <v>624</v>
      </c>
      <c r="L59" s="144" t="s">
        <v>243</v>
      </c>
      <c r="M59" s="144" t="s">
        <v>88</v>
      </c>
      <c r="N59" s="144" t="s">
        <v>213</v>
      </c>
      <c r="O59" s="144" t="s">
        <v>95</v>
      </c>
      <c r="P59" s="144" t="s">
        <v>84</v>
      </c>
      <c r="Q59" s="144" t="s">
        <v>139</v>
      </c>
      <c r="R59" s="144" t="s">
        <v>625</v>
      </c>
      <c r="S59" s="144" t="s">
        <v>625</v>
      </c>
      <c r="U59" s="146" t="s">
        <v>160</v>
      </c>
      <c r="V59" s="146" t="s">
        <v>161</v>
      </c>
      <c r="W59" s="146" t="s">
        <v>300</v>
      </c>
      <c r="X59" s="146" t="s">
        <v>83</v>
      </c>
      <c r="Y59" s="146" t="s">
        <v>93</v>
      </c>
      <c r="Z59" s="146" t="s">
        <v>168</v>
      </c>
      <c r="AA59" s="146" t="s">
        <v>83</v>
      </c>
      <c r="AB59" s="146" t="s">
        <v>164</v>
      </c>
      <c r="AC59" s="149" t="s">
        <v>585</v>
      </c>
      <c r="AD59" s="148" t="s">
        <v>293</v>
      </c>
      <c r="AE59" s="149" t="s">
        <v>585</v>
      </c>
      <c r="AF59" s="148" t="s">
        <v>296</v>
      </c>
      <c r="AG59" s="148" t="s">
        <v>85</v>
      </c>
      <c r="AH59" s="147">
        <v>1</v>
      </c>
      <c r="AI59" s="150">
        <v>12.5</v>
      </c>
      <c r="AJ59" s="150">
        <v>12.5</v>
      </c>
    </row>
    <row r="60" spans="9:36">
      <c r="U60" s="146" t="s">
        <v>319</v>
      </c>
      <c r="V60" s="146" t="s">
        <v>161</v>
      </c>
      <c r="W60" s="146" t="s">
        <v>618</v>
      </c>
      <c r="X60" s="146" t="s">
        <v>611</v>
      </c>
      <c r="Y60" s="146" t="s">
        <v>89</v>
      </c>
      <c r="Z60" s="146" t="s">
        <v>170</v>
      </c>
      <c r="AA60" s="146" t="s">
        <v>83</v>
      </c>
      <c r="AB60" s="146" t="s">
        <v>164</v>
      </c>
      <c r="AC60" s="149" t="s">
        <v>585</v>
      </c>
      <c r="AD60" s="148" t="s">
        <v>293</v>
      </c>
      <c r="AE60" s="149" t="s">
        <v>585</v>
      </c>
      <c r="AF60" s="148" t="s">
        <v>296</v>
      </c>
      <c r="AG60" s="148" t="s">
        <v>85</v>
      </c>
      <c r="AH60" s="147">
        <v>1</v>
      </c>
      <c r="AI60" s="150">
        <v>12.5</v>
      </c>
      <c r="AJ60" s="150">
        <v>12.5</v>
      </c>
    </row>
    <row r="61" spans="9:36">
      <c r="R61" t="s">
        <v>190</v>
      </c>
      <c r="S61">
        <v>40.5</v>
      </c>
      <c r="U61" s="146" t="s">
        <v>160</v>
      </c>
      <c r="V61" s="146" t="s">
        <v>161</v>
      </c>
      <c r="W61" s="146" t="s">
        <v>620</v>
      </c>
      <c r="X61" s="146" t="s">
        <v>83</v>
      </c>
      <c r="Y61" s="146" t="s">
        <v>89</v>
      </c>
      <c r="Z61" s="146" t="s">
        <v>170</v>
      </c>
      <c r="AA61" s="146" t="s">
        <v>83</v>
      </c>
      <c r="AB61" s="146" t="s">
        <v>164</v>
      </c>
      <c r="AC61" s="149" t="s">
        <v>587</v>
      </c>
      <c r="AD61" s="148" t="s">
        <v>621</v>
      </c>
      <c r="AE61" s="149" t="s">
        <v>587</v>
      </c>
      <c r="AF61" s="148" t="s">
        <v>298</v>
      </c>
      <c r="AG61" s="148" t="s">
        <v>139</v>
      </c>
      <c r="AH61" s="147">
        <v>0.25</v>
      </c>
      <c r="AI61" s="150">
        <v>12.5</v>
      </c>
      <c r="AJ61" s="150">
        <v>3.13</v>
      </c>
    </row>
    <row r="63" spans="9:36">
      <c r="I63" t="s">
        <v>724</v>
      </c>
    </row>
    <row r="64" spans="9:36">
      <c r="I64" t="s">
        <v>718</v>
      </c>
      <c r="K64" t="s">
        <v>319</v>
      </c>
      <c r="L64" t="s">
        <v>304</v>
      </c>
      <c r="M64" t="s">
        <v>692</v>
      </c>
      <c r="N64" t="s">
        <v>160</v>
      </c>
      <c r="O64" t="s">
        <v>171</v>
      </c>
      <c r="P64" t="s">
        <v>177</v>
      </c>
      <c r="Q64" t="s">
        <v>31</v>
      </c>
      <c r="R64" t="s">
        <v>181</v>
      </c>
      <c r="S64" t="s">
        <v>81</v>
      </c>
    </row>
    <row r="65" spans="9:19">
      <c r="I65" t="s">
        <v>712</v>
      </c>
      <c r="J65" t="s">
        <v>719</v>
      </c>
      <c r="K65">
        <v>4</v>
      </c>
      <c r="N65">
        <v>1</v>
      </c>
      <c r="P65">
        <v>2</v>
      </c>
      <c r="S65">
        <f t="shared" ref="S65:S71" si="0">SUM(K65:R65)</f>
        <v>7</v>
      </c>
    </row>
    <row r="66" spans="9:19">
      <c r="I66" t="s">
        <v>711</v>
      </c>
      <c r="J66" t="s">
        <v>86</v>
      </c>
      <c r="K66">
        <v>6</v>
      </c>
      <c r="N66">
        <v>1</v>
      </c>
      <c r="O66">
        <v>8</v>
      </c>
      <c r="S66">
        <f t="shared" si="0"/>
        <v>15</v>
      </c>
    </row>
    <row r="67" spans="9:19">
      <c r="I67" t="s">
        <v>713</v>
      </c>
      <c r="J67" t="s">
        <v>720</v>
      </c>
      <c r="L67">
        <v>2.75</v>
      </c>
      <c r="N67">
        <v>1</v>
      </c>
      <c r="S67">
        <f t="shared" si="0"/>
        <v>3.75</v>
      </c>
    </row>
    <row r="68" spans="9:19">
      <c r="I68" t="s">
        <v>714</v>
      </c>
      <c r="J68" t="s">
        <v>93</v>
      </c>
      <c r="K68">
        <v>4</v>
      </c>
      <c r="M68">
        <v>3</v>
      </c>
      <c r="N68">
        <v>1</v>
      </c>
      <c r="S68">
        <f t="shared" si="0"/>
        <v>8</v>
      </c>
    </row>
    <row r="69" spans="9:19">
      <c r="I69" t="s">
        <v>715</v>
      </c>
      <c r="J69" t="s">
        <v>723</v>
      </c>
      <c r="K69">
        <v>4</v>
      </c>
      <c r="N69">
        <v>1</v>
      </c>
      <c r="S69">
        <f t="shared" si="0"/>
        <v>5</v>
      </c>
    </row>
    <row r="70" spans="9:19">
      <c r="I70" t="s">
        <v>716</v>
      </c>
      <c r="J70" t="s">
        <v>721</v>
      </c>
      <c r="K70">
        <v>5</v>
      </c>
      <c r="N70">
        <v>1</v>
      </c>
      <c r="O70">
        <v>1</v>
      </c>
      <c r="S70">
        <f t="shared" si="0"/>
        <v>7</v>
      </c>
    </row>
    <row r="71" spans="9:19">
      <c r="I71" t="s">
        <v>717</v>
      </c>
      <c r="J71" t="s">
        <v>722</v>
      </c>
      <c r="N71">
        <v>1</v>
      </c>
      <c r="O71">
        <v>1</v>
      </c>
      <c r="S71">
        <f t="shared" si="0"/>
        <v>2</v>
      </c>
    </row>
    <row r="72" spans="9:19">
      <c r="I72" t="s">
        <v>725</v>
      </c>
      <c r="S72">
        <f>SUM(S65:S71)</f>
        <v>47.75</v>
      </c>
    </row>
    <row r="73" spans="9:19">
      <c r="I73" t="s">
        <v>718</v>
      </c>
      <c r="K73" t="s">
        <v>319</v>
      </c>
      <c r="L73" t="s">
        <v>304</v>
      </c>
      <c r="M73" t="s">
        <v>692</v>
      </c>
      <c r="N73" t="s">
        <v>160</v>
      </c>
      <c r="O73" t="s">
        <v>171</v>
      </c>
      <c r="P73" t="s">
        <v>177</v>
      </c>
      <c r="R73" t="s">
        <v>181</v>
      </c>
      <c r="S73" t="s">
        <v>81</v>
      </c>
    </row>
    <row r="74" spans="9:19">
      <c r="I74" t="s">
        <v>712</v>
      </c>
      <c r="J74" t="s">
        <v>719</v>
      </c>
      <c r="K74">
        <v>4</v>
      </c>
      <c r="N74">
        <v>1</v>
      </c>
      <c r="P74">
        <v>0.25</v>
      </c>
      <c r="S74">
        <f t="shared" ref="S74:S80" si="1">SUM(K74:R74)</f>
        <v>5.25</v>
      </c>
    </row>
    <row r="75" spans="9:19">
      <c r="I75" t="s">
        <v>711</v>
      </c>
      <c r="J75" t="s">
        <v>86</v>
      </c>
      <c r="K75">
        <v>2</v>
      </c>
      <c r="N75">
        <v>1</v>
      </c>
      <c r="O75">
        <v>12.25</v>
      </c>
      <c r="P75">
        <v>1</v>
      </c>
      <c r="S75">
        <f t="shared" si="1"/>
        <v>16.25</v>
      </c>
    </row>
    <row r="76" spans="9:19">
      <c r="I76" t="s">
        <v>713</v>
      </c>
      <c r="J76" t="s">
        <v>720</v>
      </c>
      <c r="L76">
        <v>1</v>
      </c>
      <c r="N76">
        <v>1</v>
      </c>
      <c r="S76">
        <f t="shared" si="1"/>
        <v>2</v>
      </c>
    </row>
    <row r="77" spans="9:19">
      <c r="I77" t="s">
        <v>714</v>
      </c>
      <c r="J77" t="s">
        <v>93</v>
      </c>
      <c r="K77">
        <v>2</v>
      </c>
      <c r="L77">
        <v>1</v>
      </c>
      <c r="N77">
        <v>1</v>
      </c>
      <c r="S77">
        <f t="shared" si="1"/>
        <v>4</v>
      </c>
    </row>
    <row r="78" spans="9:19">
      <c r="I78" t="s">
        <v>715</v>
      </c>
      <c r="J78" t="s">
        <v>723</v>
      </c>
      <c r="K78">
        <v>3.75</v>
      </c>
      <c r="N78">
        <v>1</v>
      </c>
      <c r="S78">
        <f t="shared" si="1"/>
        <v>4.75</v>
      </c>
    </row>
    <row r="79" spans="9:19">
      <c r="I79" t="s">
        <v>716</v>
      </c>
      <c r="J79" t="s">
        <v>721</v>
      </c>
      <c r="K79">
        <v>2</v>
      </c>
      <c r="N79">
        <v>1</v>
      </c>
      <c r="P79">
        <v>0.5</v>
      </c>
      <c r="Q79">
        <v>0.75</v>
      </c>
      <c r="R79">
        <v>1</v>
      </c>
      <c r="S79">
        <f t="shared" si="1"/>
        <v>5.25</v>
      </c>
    </row>
    <row r="80" spans="9:19">
      <c r="I80" t="s">
        <v>717</v>
      </c>
      <c r="J80" t="s">
        <v>722</v>
      </c>
      <c r="L80">
        <v>1</v>
      </c>
      <c r="N80">
        <v>1</v>
      </c>
      <c r="O80">
        <v>1</v>
      </c>
      <c r="S80">
        <f t="shared" si="1"/>
        <v>3</v>
      </c>
    </row>
    <row r="81" spans="19:19">
      <c r="S81">
        <f>SUM(S74:S80)</f>
        <v>40.5</v>
      </c>
    </row>
    <row r="102" spans="9:36">
      <c r="I102" s="145" t="s">
        <v>72</v>
      </c>
      <c r="J102" s="145" t="s">
        <v>73</v>
      </c>
      <c r="K102" s="145" t="s">
        <v>635</v>
      </c>
      <c r="L102" s="145" t="s">
        <v>636</v>
      </c>
      <c r="M102" s="145" t="s">
        <v>637</v>
      </c>
      <c r="N102" s="145" t="s">
        <v>638</v>
      </c>
      <c r="O102" s="145" t="s">
        <v>639</v>
      </c>
      <c r="P102" s="145" t="s">
        <v>640</v>
      </c>
      <c r="Q102" s="145" t="s">
        <v>641</v>
      </c>
      <c r="R102" s="145" t="s">
        <v>81</v>
      </c>
      <c r="S102" s="84" t="s">
        <v>430</v>
      </c>
      <c r="U102" s="145" t="s">
        <v>72</v>
      </c>
      <c r="V102" s="145" t="s">
        <v>146</v>
      </c>
      <c r="W102" s="145" t="s">
        <v>147</v>
      </c>
      <c r="X102" s="145" t="s">
        <v>148</v>
      </c>
      <c r="Y102" s="145" t="s">
        <v>73</v>
      </c>
      <c r="Z102" s="145" t="s">
        <v>149</v>
      </c>
      <c r="AA102" s="145" t="s">
        <v>150</v>
      </c>
      <c r="AB102" s="145" t="s">
        <v>151</v>
      </c>
      <c r="AC102" s="145" t="s">
        <v>152</v>
      </c>
      <c r="AD102" s="145" t="s">
        <v>153</v>
      </c>
      <c r="AE102" s="145" t="s">
        <v>154</v>
      </c>
      <c r="AF102" s="145" t="s">
        <v>155</v>
      </c>
      <c r="AG102" s="145" t="s">
        <v>156</v>
      </c>
      <c r="AH102" s="145" t="s">
        <v>157</v>
      </c>
      <c r="AI102" s="145" t="s">
        <v>158</v>
      </c>
      <c r="AJ102" s="145" t="s">
        <v>159</v>
      </c>
    </row>
    <row r="103" spans="9:36">
      <c r="I103" s="145" t="s">
        <v>82</v>
      </c>
      <c r="J103" s="146" t="s">
        <v>83</v>
      </c>
      <c r="K103" s="140" t="s">
        <v>198</v>
      </c>
      <c r="L103" s="140" t="s">
        <v>84</v>
      </c>
      <c r="M103" s="140" t="s">
        <v>123</v>
      </c>
      <c r="N103" s="140" t="s">
        <v>84</v>
      </c>
      <c r="O103" s="140" t="s">
        <v>84</v>
      </c>
      <c r="P103" s="140" t="s">
        <v>84</v>
      </c>
      <c r="Q103" s="140" t="s">
        <v>84</v>
      </c>
      <c r="R103" s="140" t="s">
        <v>138</v>
      </c>
      <c r="S103" s="140" t="s">
        <v>138</v>
      </c>
      <c r="U103" s="146" t="s">
        <v>160</v>
      </c>
      <c r="V103" s="146" t="s">
        <v>161</v>
      </c>
      <c r="W103" s="146" t="s">
        <v>590</v>
      </c>
      <c r="X103" s="146" t="s">
        <v>83</v>
      </c>
      <c r="Y103" s="146" t="s">
        <v>90</v>
      </c>
      <c r="Z103" s="146" t="s">
        <v>167</v>
      </c>
      <c r="AA103" s="146" t="s">
        <v>83</v>
      </c>
      <c r="AB103" s="146" t="s">
        <v>164</v>
      </c>
      <c r="AC103" s="149" t="s">
        <v>635</v>
      </c>
      <c r="AD103" s="148" t="s">
        <v>318</v>
      </c>
      <c r="AE103" s="149" t="s">
        <v>635</v>
      </c>
      <c r="AF103" s="148" t="s">
        <v>292</v>
      </c>
      <c r="AG103" s="148" t="s">
        <v>85</v>
      </c>
      <c r="AH103" s="147">
        <v>1</v>
      </c>
      <c r="AI103" s="150">
        <v>12.5</v>
      </c>
      <c r="AJ103" s="150">
        <v>12.5</v>
      </c>
    </row>
    <row r="104" spans="9:36">
      <c r="I104" s="146" t="s">
        <v>83</v>
      </c>
      <c r="J104" s="146" t="s">
        <v>86</v>
      </c>
      <c r="K104" s="148" t="s">
        <v>198</v>
      </c>
      <c r="L104" s="148" t="s">
        <v>84</v>
      </c>
      <c r="M104" s="148" t="s">
        <v>123</v>
      </c>
      <c r="N104" s="148" t="s">
        <v>84</v>
      </c>
      <c r="O104" s="148" t="s">
        <v>84</v>
      </c>
      <c r="P104" s="148" t="s">
        <v>84</v>
      </c>
      <c r="Q104" s="148" t="s">
        <v>84</v>
      </c>
      <c r="R104" s="148" t="s">
        <v>138</v>
      </c>
      <c r="S104" s="148" t="s">
        <v>138</v>
      </c>
      <c r="U104" s="146" t="s">
        <v>31</v>
      </c>
      <c r="V104" s="146" t="s">
        <v>161</v>
      </c>
      <c r="W104" s="146" t="s">
        <v>649</v>
      </c>
      <c r="X104" s="146" t="s">
        <v>83</v>
      </c>
      <c r="Y104" s="146" t="s">
        <v>90</v>
      </c>
      <c r="Z104" s="146" t="s">
        <v>167</v>
      </c>
      <c r="AA104" s="146" t="s">
        <v>83</v>
      </c>
      <c r="AB104" s="146" t="s">
        <v>164</v>
      </c>
      <c r="AC104" s="149" t="s">
        <v>635</v>
      </c>
      <c r="AD104" s="148" t="s">
        <v>292</v>
      </c>
      <c r="AE104" s="149" t="s">
        <v>635</v>
      </c>
      <c r="AF104" s="148" t="s">
        <v>293</v>
      </c>
      <c r="AG104" s="148" t="s">
        <v>85</v>
      </c>
      <c r="AH104" s="147">
        <v>1</v>
      </c>
      <c r="AI104" s="150">
        <v>12.5</v>
      </c>
      <c r="AJ104" s="150">
        <v>12.5</v>
      </c>
    </row>
    <row r="105" spans="9:36">
      <c r="I105" s="145" t="s">
        <v>87</v>
      </c>
      <c r="J105" s="146" t="s">
        <v>83</v>
      </c>
      <c r="K105" s="140" t="s">
        <v>283</v>
      </c>
      <c r="L105" s="140" t="s">
        <v>84</v>
      </c>
      <c r="M105" s="140" t="s">
        <v>84</v>
      </c>
      <c r="N105" s="140" t="s">
        <v>85</v>
      </c>
      <c r="O105" s="140" t="s">
        <v>138</v>
      </c>
      <c r="P105" s="140" t="s">
        <v>84</v>
      </c>
      <c r="Q105" s="140" t="s">
        <v>84</v>
      </c>
      <c r="R105" s="140" t="s">
        <v>485</v>
      </c>
      <c r="S105" s="140" t="s">
        <v>485</v>
      </c>
      <c r="U105" s="146" t="s">
        <v>160</v>
      </c>
      <c r="V105" s="146" t="s">
        <v>161</v>
      </c>
      <c r="W105" s="146" t="s">
        <v>650</v>
      </c>
      <c r="X105" s="146" t="s">
        <v>83</v>
      </c>
      <c r="Y105" s="146" t="s">
        <v>121</v>
      </c>
      <c r="Z105" s="146" t="s">
        <v>216</v>
      </c>
      <c r="AA105" s="146" t="s">
        <v>83</v>
      </c>
      <c r="AB105" s="146" t="s">
        <v>164</v>
      </c>
      <c r="AC105" s="149" t="s">
        <v>635</v>
      </c>
      <c r="AD105" s="148" t="s">
        <v>292</v>
      </c>
      <c r="AE105" s="149" t="s">
        <v>635</v>
      </c>
      <c r="AF105" s="148" t="s">
        <v>296</v>
      </c>
      <c r="AG105" s="148" t="s">
        <v>138</v>
      </c>
      <c r="AH105" s="147">
        <v>2</v>
      </c>
      <c r="AI105" s="150">
        <v>12.5</v>
      </c>
      <c r="AJ105" s="150">
        <v>25</v>
      </c>
    </row>
    <row r="106" spans="9:36">
      <c r="I106" s="146" t="s">
        <v>83</v>
      </c>
      <c r="J106" s="146" t="s">
        <v>89</v>
      </c>
      <c r="K106" s="148" t="s">
        <v>85</v>
      </c>
      <c r="L106" s="148" t="s">
        <v>84</v>
      </c>
      <c r="M106" s="148" t="s">
        <v>84</v>
      </c>
      <c r="N106" s="148" t="s">
        <v>84</v>
      </c>
      <c r="O106" s="148" t="s">
        <v>84</v>
      </c>
      <c r="P106" s="148" t="s">
        <v>84</v>
      </c>
      <c r="Q106" s="148" t="s">
        <v>84</v>
      </c>
      <c r="R106" s="148" t="s">
        <v>85</v>
      </c>
      <c r="S106" s="148" t="s">
        <v>85</v>
      </c>
      <c r="U106" s="146" t="s">
        <v>160</v>
      </c>
      <c r="V106" s="146" t="s">
        <v>161</v>
      </c>
      <c r="W106" s="146" t="s">
        <v>651</v>
      </c>
      <c r="X106" s="146" t="s">
        <v>83</v>
      </c>
      <c r="Y106" s="146" t="s">
        <v>92</v>
      </c>
      <c r="Z106" s="146" t="s">
        <v>163</v>
      </c>
      <c r="AA106" s="146" t="s">
        <v>83</v>
      </c>
      <c r="AB106" s="146" t="s">
        <v>164</v>
      </c>
      <c r="AC106" s="149" t="s">
        <v>635</v>
      </c>
      <c r="AD106" s="148" t="s">
        <v>292</v>
      </c>
      <c r="AE106" s="149" t="s">
        <v>635</v>
      </c>
      <c r="AF106" s="148" t="s">
        <v>296</v>
      </c>
      <c r="AG106" s="148" t="s">
        <v>138</v>
      </c>
      <c r="AH106" s="147">
        <v>2</v>
      </c>
      <c r="AI106" s="150">
        <v>12.5</v>
      </c>
      <c r="AJ106" s="150">
        <v>25</v>
      </c>
    </row>
    <row r="107" spans="9:36">
      <c r="I107" s="146" t="s">
        <v>83</v>
      </c>
      <c r="J107" s="146" t="s">
        <v>86</v>
      </c>
      <c r="K107" s="148" t="s">
        <v>85</v>
      </c>
      <c r="L107" s="148" t="s">
        <v>84</v>
      </c>
      <c r="M107" s="148" t="s">
        <v>84</v>
      </c>
      <c r="N107" s="148" t="s">
        <v>84</v>
      </c>
      <c r="O107" s="148" t="s">
        <v>84</v>
      </c>
      <c r="P107" s="148" t="s">
        <v>84</v>
      </c>
      <c r="Q107" s="148" t="s">
        <v>84</v>
      </c>
      <c r="R107" s="148" t="s">
        <v>85</v>
      </c>
      <c r="S107" s="148" t="s">
        <v>85</v>
      </c>
      <c r="U107" s="146" t="s">
        <v>171</v>
      </c>
      <c r="V107" s="146" t="s">
        <v>161</v>
      </c>
      <c r="W107" s="146" t="s">
        <v>652</v>
      </c>
      <c r="X107" s="146" t="s">
        <v>83</v>
      </c>
      <c r="Y107" s="146" t="s">
        <v>86</v>
      </c>
      <c r="Z107" s="146" t="s">
        <v>166</v>
      </c>
      <c r="AA107" s="146" t="s">
        <v>83</v>
      </c>
      <c r="AB107" s="146" t="s">
        <v>164</v>
      </c>
      <c r="AC107" s="149" t="s">
        <v>635</v>
      </c>
      <c r="AD107" s="148" t="s">
        <v>313</v>
      </c>
      <c r="AE107" s="149" t="s">
        <v>635</v>
      </c>
      <c r="AF107" s="148" t="s">
        <v>293</v>
      </c>
      <c r="AG107" s="148" t="s">
        <v>198</v>
      </c>
      <c r="AH107" s="147">
        <v>0.5</v>
      </c>
      <c r="AI107" s="150">
        <v>12.5</v>
      </c>
      <c r="AJ107" s="150">
        <v>6.25</v>
      </c>
    </row>
    <row r="108" spans="9:36">
      <c r="I108" s="146" t="s">
        <v>83</v>
      </c>
      <c r="J108" s="146" t="s">
        <v>90</v>
      </c>
      <c r="K108" s="148" t="s">
        <v>85</v>
      </c>
      <c r="L108" s="148" t="s">
        <v>84</v>
      </c>
      <c r="M108" s="148" t="s">
        <v>84</v>
      </c>
      <c r="N108" s="148" t="s">
        <v>84</v>
      </c>
      <c r="O108" s="148" t="s">
        <v>84</v>
      </c>
      <c r="P108" s="148" t="s">
        <v>84</v>
      </c>
      <c r="Q108" s="148" t="s">
        <v>84</v>
      </c>
      <c r="R108" s="148" t="s">
        <v>85</v>
      </c>
      <c r="S108" s="148" t="s">
        <v>85</v>
      </c>
      <c r="U108" s="146" t="s">
        <v>304</v>
      </c>
      <c r="V108" s="146" t="s">
        <v>161</v>
      </c>
      <c r="W108" s="146" t="s">
        <v>653</v>
      </c>
      <c r="X108" s="146" t="s">
        <v>83</v>
      </c>
      <c r="Y108" s="146" t="s">
        <v>93</v>
      </c>
      <c r="Z108" s="146" t="s">
        <v>168</v>
      </c>
      <c r="AA108" s="146" t="s">
        <v>83</v>
      </c>
      <c r="AB108" s="146" t="s">
        <v>164</v>
      </c>
      <c r="AC108" s="149" t="s">
        <v>635</v>
      </c>
      <c r="AD108" s="148" t="s">
        <v>313</v>
      </c>
      <c r="AE108" s="149" t="s">
        <v>635</v>
      </c>
      <c r="AF108" s="148" t="s">
        <v>293</v>
      </c>
      <c r="AG108" s="148" t="s">
        <v>198</v>
      </c>
      <c r="AH108" s="147">
        <v>0.5</v>
      </c>
      <c r="AI108" s="150">
        <v>12.5</v>
      </c>
      <c r="AJ108" s="150">
        <v>6.25</v>
      </c>
    </row>
    <row r="109" spans="9:36">
      <c r="I109" s="146" t="s">
        <v>83</v>
      </c>
      <c r="J109" s="146" t="s">
        <v>121</v>
      </c>
      <c r="K109" s="148" t="s">
        <v>138</v>
      </c>
      <c r="L109" s="148" t="s">
        <v>84</v>
      </c>
      <c r="M109" s="148" t="s">
        <v>84</v>
      </c>
      <c r="N109" s="148" t="s">
        <v>84</v>
      </c>
      <c r="O109" s="148" t="s">
        <v>84</v>
      </c>
      <c r="P109" s="148" t="s">
        <v>84</v>
      </c>
      <c r="Q109" s="148" t="s">
        <v>84</v>
      </c>
      <c r="R109" s="148" t="s">
        <v>138</v>
      </c>
      <c r="S109" s="148" t="s">
        <v>138</v>
      </c>
      <c r="U109" s="146" t="s">
        <v>160</v>
      </c>
      <c r="V109" s="146" t="s">
        <v>161</v>
      </c>
      <c r="W109" s="146" t="s">
        <v>592</v>
      </c>
      <c r="X109" s="146" t="s">
        <v>83</v>
      </c>
      <c r="Y109" s="146" t="s">
        <v>86</v>
      </c>
      <c r="Z109" s="146" t="s">
        <v>166</v>
      </c>
      <c r="AA109" s="146" t="s">
        <v>83</v>
      </c>
      <c r="AB109" s="146" t="s">
        <v>164</v>
      </c>
      <c r="AC109" s="149" t="s">
        <v>635</v>
      </c>
      <c r="AD109" s="148" t="s">
        <v>293</v>
      </c>
      <c r="AE109" s="149" t="s">
        <v>635</v>
      </c>
      <c r="AF109" s="148" t="s">
        <v>296</v>
      </c>
      <c r="AG109" s="148" t="s">
        <v>85</v>
      </c>
      <c r="AH109" s="147">
        <v>1</v>
      </c>
      <c r="AI109" s="150">
        <v>12.5</v>
      </c>
      <c r="AJ109" s="150">
        <v>12.5</v>
      </c>
    </row>
    <row r="110" spans="9:36">
      <c r="I110" s="146" t="s">
        <v>83</v>
      </c>
      <c r="J110" s="146" t="s">
        <v>91</v>
      </c>
      <c r="K110" s="148" t="s">
        <v>85</v>
      </c>
      <c r="L110" s="148" t="s">
        <v>84</v>
      </c>
      <c r="M110" s="148" t="s">
        <v>84</v>
      </c>
      <c r="N110" s="148" t="s">
        <v>84</v>
      </c>
      <c r="O110" s="148" t="s">
        <v>84</v>
      </c>
      <c r="P110" s="148" t="s">
        <v>84</v>
      </c>
      <c r="Q110" s="148" t="s">
        <v>84</v>
      </c>
      <c r="R110" s="148" t="s">
        <v>85</v>
      </c>
      <c r="S110" s="148" t="s">
        <v>85</v>
      </c>
      <c r="U110" s="146" t="s">
        <v>160</v>
      </c>
      <c r="V110" s="146" t="s">
        <v>161</v>
      </c>
      <c r="W110" s="146" t="s">
        <v>162</v>
      </c>
      <c r="X110" s="146" t="s">
        <v>83</v>
      </c>
      <c r="Y110" s="146" t="s">
        <v>93</v>
      </c>
      <c r="Z110" s="146" t="s">
        <v>168</v>
      </c>
      <c r="AA110" s="146" t="s">
        <v>83</v>
      </c>
      <c r="AB110" s="146" t="s">
        <v>164</v>
      </c>
      <c r="AC110" s="149" t="s">
        <v>635</v>
      </c>
      <c r="AD110" s="148" t="s">
        <v>293</v>
      </c>
      <c r="AE110" s="149" t="s">
        <v>635</v>
      </c>
      <c r="AF110" s="148" t="s">
        <v>296</v>
      </c>
      <c r="AG110" s="148" t="s">
        <v>85</v>
      </c>
      <c r="AH110" s="147">
        <v>1</v>
      </c>
      <c r="AI110" s="150">
        <v>12.5</v>
      </c>
      <c r="AJ110" s="150">
        <v>12.5</v>
      </c>
    </row>
    <row r="111" spans="9:36">
      <c r="I111" s="146" t="s">
        <v>83</v>
      </c>
      <c r="J111" s="146" t="s">
        <v>92</v>
      </c>
      <c r="K111" s="148" t="s">
        <v>138</v>
      </c>
      <c r="L111" s="148" t="s">
        <v>84</v>
      </c>
      <c r="M111" s="148" t="s">
        <v>84</v>
      </c>
      <c r="N111" s="148" t="s">
        <v>85</v>
      </c>
      <c r="O111" s="148" t="s">
        <v>138</v>
      </c>
      <c r="P111" s="148" t="s">
        <v>84</v>
      </c>
      <c r="Q111" s="148" t="s">
        <v>84</v>
      </c>
      <c r="R111" s="148" t="s">
        <v>118</v>
      </c>
      <c r="S111" s="148" t="s">
        <v>118</v>
      </c>
      <c r="U111" s="146" t="s">
        <v>160</v>
      </c>
      <c r="V111" s="146" t="s">
        <v>161</v>
      </c>
      <c r="W111" s="146" t="s">
        <v>654</v>
      </c>
      <c r="X111" s="146" t="s">
        <v>83</v>
      </c>
      <c r="Y111" s="146" t="s">
        <v>91</v>
      </c>
      <c r="Z111" s="146" t="s">
        <v>165</v>
      </c>
      <c r="AA111" s="146" t="s">
        <v>83</v>
      </c>
      <c r="AB111" s="146" t="s">
        <v>164</v>
      </c>
      <c r="AC111" s="149" t="s">
        <v>635</v>
      </c>
      <c r="AD111" s="148" t="s">
        <v>293</v>
      </c>
      <c r="AE111" s="149" t="s">
        <v>635</v>
      </c>
      <c r="AF111" s="148" t="s">
        <v>296</v>
      </c>
      <c r="AG111" s="148" t="s">
        <v>85</v>
      </c>
      <c r="AH111" s="147">
        <v>1</v>
      </c>
      <c r="AI111" s="150">
        <v>12.5</v>
      </c>
      <c r="AJ111" s="150">
        <v>12.5</v>
      </c>
    </row>
    <row r="112" spans="9:36">
      <c r="I112" s="146" t="s">
        <v>83</v>
      </c>
      <c r="J112" s="146" t="s">
        <v>93</v>
      </c>
      <c r="K112" s="148" t="s">
        <v>85</v>
      </c>
      <c r="L112" s="148" t="s">
        <v>84</v>
      </c>
      <c r="M112" s="148" t="s">
        <v>84</v>
      </c>
      <c r="N112" s="148" t="s">
        <v>84</v>
      </c>
      <c r="O112" s="148" t="s">
        <v>84</v>
      </c>
      <c r="P112" s="148" t="s">
        <v>84</v>
      </c>
      <c r="Q112" s="148" t="s">
        <v>84</v>
      </c>
      <c r="R112" s="148" t="s">
        <v>85</v>
      </c>
      <c r="S112" s="148" t="s">
        <v>85</v>
      </c>
      <c r="U112" s="146" t="s">
        <v>160</v>
      </c>
      <c r="V112" s="146" t="s">
        <v>161</v>
      </c>
      <c r="W112" s="146" t="s">
        <v>594</v>
      </c>
      <c r="X112" s="146" t="s">
        <v>83</v>
      </c>
      <c r="Y112" s="146" t="s">
        <v>89</v>
      </c>
      <c r="Z112" s="146" t="s">
        <v>170</v>
      </c>
      <c r="AA112" s="146" t="s">
        <v>83</v>
      </c>
      <c r="AB112" s="146" t="s">
        <v>164</v>
      </c>
      <c r="AC112" s="149" t="s">
        <v>635</v>
      </c>
      <c r="AD112" s="148" t="s">
        <v>293</v>
      </c>
      <c r="AE112" s="149" t="s">
        <v>635</v>
      </c>
      <c r="AF112" s="148" t="s">
        <v>296</v>
      </c>
      <c r="AG112" s="148" t="s">
        <v>85</v>
      </c>
      <c r="AH112" s="147">
        <v>1</v>
      </c>
      <c r="AI112" s="150">
        <v>12.5</v>
      </c>
      <c r="AJ112" s="150">
        <v>12.5</v>
      </c>
    </row>
    <row r="113" spans="9:36">
      <c r="I113" s="145" t="s">
        <v>282</v>
      </c>
      <c r="J113" s="146" t="s">
        <v>83</v>
      </c>
      <c r="K113" s="140" t="s">
        <v>84</v>
      </c>
      <c r="L113" s="140" t="s">
        <v>209</v>
      </c>
      <c r="M113" s="140" t="s">
        <v>209</v>
      </c>
      <c r="N113" s="140" t="s">
        <v>84</v>
      </c>
      <c r="O113" s="140" t="s">
        <v>142</v>
      </c>
      <c r="P113" s="140" t="s">
        <v>209</v>
      </c>
      <c r="Q113" s="140" t="s">
        <v>198</v>
      </c>
      <c r="R113" s="140" t="s">
        <v>589</v>
      </c>
      <c r="S113" s="140" t="s">
        <v>589</v>
      </c>
      <c r="U113" s="146" t="s">
        <v>304</v>
      </c>
      <c r="V113" s="146" t="s">
        <v>161</v>
      </c>
      <c r="W113" s="146" t="s">
        <v>655</v>
      </c>
      <c r="X113" s="146" t="s">
        <v>83</v>
      </c>
      <c r="Y113" s="146" t="s">
        <v>92</v>
      </c>
      <c r="Z113" s="146" t="s">
        <v>163</v>
      </c>
      <c r="AA113" s="146" t="s">
        <v>83</v>
      </c>
      <c r="AB113" s="146" t="s">
        <v>164</v>
      </c>
      <c r="AC113" s="149" t="s">
        <v>635</v>
      </c>
      <c r="AD113" s="148" t="s">
        <v>327</v>
      </c>
      <c r="AE113" s="149" t="s">
        <v>635</v>
      </c>
      <c r="AF113" s="148" t="s">
        <v>328</v>
      </c>
      <c r="AG113" s="148" t="s">
        <v>85</v>
      </c>
      <c r="AH113" s="147">
        <v>1</v>
      </c>
      <c r="AI113" s="150">
        <v>12.5</v>
      </c>
      <c r="AJ113" s="150">
        <v>12.5</v>
      </c>
    </row>
    <row r="114" spans="9:36">
      <c r="I114" s="146" t="s">
        <v>83</v>
      </c>
      <c r="J114" s="146" t="s">
        <v>89</v>
      </c>
      <c r="K114" s="148" t="s">
        <v>84</v>
      </c>
      <c r="L114" s="148" t="s">
        <v>84</v>
      </c>
      <c r="M114" s="148" t="s">
        <v>84</v>
      </c>
      <c r="N114" s="148" t="s">
        <v>84</v>
      </c>
      <c r="O114" s="148" t="s">
        <v>138</v>
      </c>
      <c r="P114" s="148" t="s">
        <v>138</v>
      </c>
      <c r="Q114" s="148" t="s">
        <v>84</v>
      </c>
      <c r="R114" s="148" t="s">
        <v>117</v>
      </c>
      <c r="S114" s="148" t="s">
        <v>117</v>
      </c>
      <c r="U114" s="146" t="s">
        <v>304</v>
      </c>
      <c r="V114" s="146" t="s">
        <v>161</v>
      </c>
      <c r="W114" s="146" t="s">
        <v>656</v>
      </c>
      <c r="X114" s="146" t="s">
        <v>83</v>
      </c>
      <c r="Y114" s="146" t="s">
        <v>92</v>
      </c>
      <c r="Z114" s="146" t="s">
        <v>163</v>
      </c>
      <c r="AA114" s="146" t="s">
        <v>83</v>
      </c>
      <c r="AB114" s="146" t="s">
        <v>164</v>
      </c>
      <c r="AC114" s="149" t="s">
        <v>635</v>
      </c>
      <c r="AD114" s="148" t="s">
        <v>329</v>
      </c>
      <c r="AE114" s="149" t="s">
        <v>635</v>
      </c>
      <c r="AF114" s="148" t="s">
        <v>343</v>
      </c>
      <c r="AG114" s="148" t="s">
        <v>139</v>
      </c>
      <c r="AH114" s="147">
        <v>0.25</v>
      </c>
      <c r="AI114" s="150">
        <v>12.5</v>
      </c>
      <c r="AJ114" s="150">
        <v>3.13</v>
      </c>
    </row>
    <row r="115" spans="9:36">
      <c r="I115" s="146" t="s">
        <v>83</v>
      </c>
      <c r="J115" s="146" t="s">
        <v>86</v>
      </c>
      <c r="K115" s="148" t="s">
        <v>84</v>
      </c>
      <c r="L115" s="148" t="s">
        <v>209</v>
      </c>
      <c r="M115" s="148" t="s">
        <v>209</v>
      </c>
      <c r="N115" s="148" t="s">
        <v>84</v>
      </c>
      <c r="O115" s="148" t="s">
        <v>84</v>
      </c>
      <c r="P115" s="148" t="s">
        <v>84</v>
      </c>
      <c r="Q115" s="148" t="s">
        <v>84</v>
      </c>
      <c r="R115" s="148" t="s">
        <v>88</v>
      </c>
      <c r="S115" s="148" t="s">
        <v>88</v>
      </c>
      <c r="U115" s="146" t="s">
        <v>177</v>
      </c>
      <c r="V115" s="146" t="s">
        <v>161</v>
      </c>
      <c r="W115" s="146" t="s">
        <v>657</v>
      </c>
      <c r="X115" s="146" t="s">
        <v>83</v>
      </c>
      <c r="Y115" s="146" t="s">
        <v>92</v>
      </c>
      <c r="Z115" s="146" t="s">
        <v>163</v>
      </c>
      <c r="AA115" s="146" t="s">
        <v>83</v>
      </c>
      <c r="AB115" s="146" t="s">
        <v>164</v>
      </c>
      <c r="AC115" s="149" t="s">
        <v>636</v>
      </c>
      <c r="AD115" s="148" t="s">
        <v>310</v>
      </c>
      <c r="AE115" s="149" t="s">
        <v>636</v>
      </c>
      <c r="AF115" s="148" t="s">
        <v>382</v>
      </c>
      <c r="AG115" s="148" t="s">
        <v>198</v>
      </c>
      <c r="AH115" s="147">
        <v>0.5</v>
      </c>
      <c r="AI115" s="150">
        <v>12.5</v>
      </c>
      <c r="AJ115" s="150">
        <v>6.25</v>
      </c>
    </row>
    <row r="116" spans="9:36">
      <c r="I116" s="146" t="s">
        <v>83</v>
      </c>
      <c r="J116" s="146" t="s">
        <v>90</v>
      </c>
      <c r="K116" s="148" t="s">
        <v>84</v>
      </c>
      <c r="L116" s="148" t="s">
        <v>84</v>
      </c>
      <c r="M116" s="148" t="s">
        <v>84</v>
      </c>
      <c r="N116" s="148" t="s">
        <v>84</v>
      </c>
      <c r="O116" s="148" t="s">
        <v>84</v>
      </c>
      <c r="P116" s="148" t="s">
        <v>84</v>
      </c>
      <c r="Q116" s="148" t="s">
        <v>198</v>
      </c>
      <c r="R116" s="148" t="s">
        <v>198</v>
      </c>
      <c r="S116" s="148" t="s">
        <v>198</v>
      </c>
      <c r="U116" s="146" t="s">
        <v>319</v>
      </c>
      <c r="V116" s="146" t="s">
        <v>161</v>
      </c>
      <c r="W116" s="146" t="s">
        <v>658</v>
      </c>
      <c r="X116" s="146" t="s">
        <v>524</v>
      </c>
      <c r="Y116" s="146" t="s">
        <v>86</v>
      </c>
      <c r="Z116" s="146" t="s">
        <v>166</v>
      </c>
      <c r="AA116" s="146" t="s">
        <v>83</v>
      </c>
      <c r="AB116" s="146" t="s">
        <v>164</v>
      </c>
      <c r="AC116" s="149" t="s">
        <v>636</v>
      </c>
      <c r="AD116" s="148" t="s">
        <v>329</v>
      </c>
      <c r="AE116" s="149" t="s">
        <v>636</v>
      </c>
      <c r="AF116" s="148" t="s">
        <v>399</v>
      </c>
      <c r="AG116" s="148" t="s">
        <v>209</v>
      </c>
      <c r="AH116" s="147">
        <v>3</v>
      </c>
      <c r="AI116" s="150">
        <v>12.5</v>
      </c>
      <c r="AJ116" s="150">
        <v>37.5</v>
      </c>
    </row>
    <row r="117" spans="9:36">
      <c r="I117" s="146" t="s">
        <v>83</v>
      </c>
      <c r="J117" s="146" t="s">
        <v>93</v>
      </c>
      <c r="K117" s="148" t="s">
        <v>84</v>
      </c>
      <c r="L117" s="148" t="s">
        <v>84</v>
      </c>
      <c r="M117" s="148" t="s">
        <v>84</v>
      </c>
      <c r="N117" s="148" t="s">
        <v>84</v>
      </c>
      <c r="O117" s="148" t="s">
        <v>189</v>
      </c>
      <c r="P117" s="148" t="s">
        <v>85</v>
      </c>
      <c r="Q117" s="148" t="s">
        <v>84</v>
      </c>
      <c r="R117" s="148" t="s">
        <v>210</v>
      </c>
      <c r="S117" s="148" t="s">
        <v>210</v>
      </c>
      <c r="U117" s="146" t="s">
        <v>659</v>
      </c>
      <c r="V117" s="146" t="s">
        <v>161</v>
      </c>
      <c r="W117" s="146" t="s">
        <v>660</v>
      </c>
      <c r="X117" s="146" t="s">
        <v>83</v>
      </c>
      <c r="Y117" s="146" t="s">
        <v>90</v>
      </c>
      <c r="Z117" s="146" t="s">
        <v>167</v>
      </c>
      <c r="AA117" s="146" t="s">
        <v>83</v>
      </c>
      <c r="AB117" s="146" t="s">
        <v>164</v>
      </c>
      <c r="AC117" s="149" t="s">
        <v>637</v>
      </c>
      <c r="AD117" s="148" t="s">
        <v>318</v>
      </c>
      <c r="AE117" s="149" t="s">
        <v>637</v>
      </c>
      <c r="AF117" s="148" t="s">
        <v>292</v>
      </c>
      <c r="AG117" s="148" t="s">
        <v>85</v>
      </c>
      <c r="AH117" s="147">
        <v>1</v>
      </c>
      <c r="AI117" s="150">
        <v>12.5</v>
      </c>
      <c r="AJ117" s="150">
        <v>12.5</v>
      </c>
    </row>
    <row r="118" spans="9:36">
      <c r="I118" s="145" t="s">
        <v>642</v>
      </c>
      <c r="J118" s="146" t="s">
        <v>83</v>
      </c>
      <c r="K118" s="140" t="s">
        <v>84</v>
      </c>
      <c r="L118" s="140" t="s">
        <v>84</v>
      </c>
      <c r="M118" s="140" t="s">
        <v>84</v>
      </c>
      <c r="N118" s="140" t="s">
        <v>84</v>
      </c>
      <c r="O118" s="140" t="s">
        <v>84</v>
      </c>
      <c r="P118" s="140" t="s">
        <v>210</v>
      </c>
      <c r="Q118" s="140" t="s">
        <v>84</v>
      </c>
      <c r="R118" s="140" t="s">
        <v>210</v>
      </c>
      <c r="S118" s="140" t="s">
        <v>210</v>
      </c>
      <c r="U118" s="146" t="s">
        <v>171</v>
      </c>
      <c r="V118" s="146" t="s">
        <v>161</v>
      </c>
      <c r="W118" s="146" t="s">
        <v>661</v>
      </c>
      <c r="X118" s="146" t="s">
        <v>83</v>
      </c>
      <c r="Y118" s="146" t="s">
        <v>86</v>
      </c>
      <c r="Z118" s="146" t="s">
        <v>166</v>
      </c>
      <c r="AA118" s="146" t="s">
        <v>83</v>
      </c>
      <c r="AB118" s="146" t="s">
        <v>164</v>
      </c>
      <c r="AC118" s="149" t="s">
        <v>637</v>
      </c>
      <c r="AD118" s="148" t="s">
        <v>298</v>
      </c>
      <c r="AE118" s="149" t="s">
        <v>637</v>
      </c>
      <c r="AF118" s="148" t="s">
        <v>322</v>
      </c>
      <c r="AG118" s="148" t="s">
        <v>123</v>
      </c>
      <c r="AH118" s="147">
        <v>1.5</v>
      </c>
      <c r="AI118" s="150">
        <v>12.5</v>
      </c>
      <c r="AJ118" s="150">
        <v>18.75</v>
      </c>
    </row>
    <row r="119" spans="9:36">
      <c r="I119" s="146" t="s">
        <v>83</v>
      </c>
      <c r="J119" s="146" t="s">
        <v>121</v>
      </c>
      <c r="K119" s="148" t="s">
        <v>84</v>
      </c>
      <c r="L119" s="148" t="s">
        <v>84</v>
      </c>
      <c r="M119" s="148" t="s">
        <v>84</v>
      </c>
      <c r="N119" s="148" t="s">
        <v>84</v>
      </c>
      <c r="O119" s="148" t="s">
        <v>84</v>
      </c>
      <c r="P119" s="148" t="s">
        <v>210</v>
      </c>
      <c r="Q119" s="148" t="s">
        <v>84</v>
      </c>
      <c r="R119" s="148" t="s">
        <v>210</v>
      </c>
      <c r="S119" s="148" t="s">
        <v>210</v>
      </c>
      <c r="U119" s="146" t="s">
        <v>659</v>
      </c>
      <c r="V119" s="146" t="s">
        <v>161</v>
      </c>
      <c r="W119" s="146" t="s">
        <v>662</v>
      </c>
      <c r="X119" s="146" t="s">
        <v>83</v>
      </c>
      <c r="Y119" s="146" t="s">
        <v>121</v>
      </c>
      <c r="Z119" s="146" t="s">
        <v>216</v>
      </c>
      <c r="AA119" s="146" t="s">
        <v>83</v>
      </c>
      <c r="AB119" s="146" t="s">
        <v>164</v>
      </c>
      <c r="AC119" s="149" t="s">
        <v>637</v>
      </c>
      <c r="AD119" s="148" t="s">
        <v>296</v>
      </c>
      <c r="AE119" s="149" t="s">
        <v>637</v>
      </c>
      <c r="AF119" s="148" t="s">
        <v>322</v>
      </c>
      <c r="AG119" s="148" t="s">
        <v>85</v>
      </c>
      <c r="AH119" s="147">
        <v>1</v>
      </c>
      <c r="AI119" s="150">
        <v>12.5</v>
      </c>
      <c r="AJ119" s="150">
        <v>12.5</v>
      </c>
    </row>
    <row r="120" spans="9:36">
      <c r="I120" s="145" t="s">
        <v>286</v>
      </c>
      <c r="J120" s="146" t="s">
        <v>83</v>
      </c>
      <c r="K120" s="140" t="s">
        <v>85</v>
      </c>
      <c r="L120" s="140" t="s">
        <v>84</v>
      </c>
      <c r="M120" s="140" t="s">
        <v>84</v>
      </c>
      <c r="N120" s="140" t="s">
        <v>84</v>
      </c>
      <c r="O120" s="140" t="s">
        <v>84</v>
      </c>
      <c r="P120" s="140" t="s">
        <v>84</v>
      </c>
      <c r="Q120" s="140" t="s">
        <v>84</v>
      </c>
      <c r="R120" s="140" t="s">
        <v>85</v>
      </c>
      <c r="S120" s="140" t="s">
        <v>85</v>
      </c>
      <c r="U120" s="146" t="s">
        <v>659</v>
      </c>
      <c r="V120" s="146" t="s">
        <v>161</v>
      </c>
      <c r="W120" s="146" t="s">
        <v>663</v>
      </c>
      <c r="X120" s="146" t="s">
        <v>83</v>
      </c>
      <c r="Y120" s="146" t="s">
        <v>93</v>
      </c>
      <c r="Z120" s="146" t="s">
        <v>168</v>
      </c>
      <c r="AA120" s="146" t="s">
        <v>83</v>
      </c>
      <c r="AB120" s="146" t="s">
        <v>164</v>
      </c>
      <c r="AC120" s="149" t="s">
        <v>637</v>
      </c>
      <c r="AD120" s="148" t="s">
        <v>296</v>
      </c>
      <c r="AE120" s="149" t="s">
        <v>637</v>
      </c>
      <c r="AF120" s="148" t="s">
        <v>306</v>
      </c>
      <c r="AG120" s="148" t="s">
        <v>138</v>
      </c>
      <c r="AH120" s="147">
        <v>2</v>
      </c>
      <c r="AI120" s="150">
        <v>12.5</v>
      </c>
      <c r="AJ120" s="150">
        <v>25</v>
      </c>
    </row>
    <row r="121" spans="9:36">
      <c r="I121" s="146" t="s">
        <v>83</v>
      </c>
      <c r="J121" s="146" t="s">
        <v>90</v>
      </c>
      <c r="K121" s="148" t="s">
        <v>85</v>
      </c>
      <c r="L121" s="148" t="s">
        <v>84</v>
      </c>
      <c r="M121" s="148" t="s">
        <v>84</v>
      </c>
      <c r="N121" s="148" t="s">
        <v>84</v>
      </c>
      <c r="O121" s="148" t="s">
        <v>84</v>
      </c>
      <c r="P121" s="148" t="s">
        <v>84</v>
      </c>
      <c r="Q121" s="148" t="s">
        <v>84</v>
      </c>
      <c r="R121" s="148" t="s">
        <v>85</v>
      </c>
      <c r="S121" s="148" t="s">
        <v>85</v>
      </c>
      <c r="U121" s="146" t="s">
        <v>659</v>
      </c>
      <c r="V121" s="146" t="s">
        <v>161</v>
      </c>
      <c r="W121" s="146" t="s">
        <v>664</v>
      </c>
      <c r="X121" s="146" t="s">
        <v>83</v>
      </c>
      <c r="Y121" s="146" t="s">
        <v>91</v>
      </c>
      <c r="Z121" s="146" t="s">
        <v>165</v>
      </c>
      <c r="AA121" s="146" t="s">
        <v>83</v>
      </c>
      <c r="AB121" s="146" t="s">
        <v>164</v>
      </c>
      <c r="AC121" s="149" t="s">
        <v>637</v>
      </c>
      <c r="AD121" s="148" t="s">
        <v>296</v>
      </c>
      <c r="AE121" s="149" t="s">
        <v>637</v>
      </c>
      <c r="AF121" s="148" t="s">
        <v>340</v>
      </c>
      <c r="AG121" s="148" t="s">
        <v>123</v>
      </c>
      <c r="AH121" s="147">
        <v>1.5</v>
      </c>
      <c r="AI121" s="150">
        <v>12.5</v>
      </c>
      <c r="AJ121" s="150">
        <v>18.75</v>
      </c>
    </row>
    <row r="122" spans="9:36">
      <c r="I122" s="145" t="s">
        <v>105</v>
      </c>
      <c r="J122" s="146" t="s">
        <v>83</v>
      </c>
      <c r="K122" s="140" t="s">
        <v>84</v>
      </c>
      <c r="L122" s="140" t="s">
        <v>198</v>
      </c>
      <c r="M122" s="140" t="s">
        <v>84</v>
      </c>
      <c r="N122" s="140" t="s">
        <v>84</v>
      </c>
      <c r="O122" s="140" t="s">
        <v>84</v>
      </c>
      <c r="P122" s="140" t="s">
        <v>84</v>
      </c>
      <c r="Q122" s="140" t="s">
        <v>84</v>
      </c>
      <c r="R122" s="140" t="s">
        <v>198</v>
      </c>
      <c r="S122" s="140" t="s">
        <v>198</v>
      </c>
      <c r="U122" s="146" t="s">
        <v>659</v>
      </c>
      <c r="V122" s="146" t="s">
        <v>161</v>
      </c>
      <c r="W122" s="146" t="s">
        <v>665</v>
      </c>
      <c r="X122" s="146" t="s">
        <v>83</v>
      </c>
      <c r="Y122" s="146" t="s">
        <v>89</v>
      </c>
      <c r="Z122" s="146" t="s">
        <v>170</v>
      </c>
      <c r="AA122" s="146" t="s">
        <v>83</v>
      </c>
      <c r="AB122" s="146" t="s">
        <v>164</v>
      </c>
      <c r="AC122" s="149" t="s">
        <v>637</v>
      </c>
      <c r="AD122" s="148" t="s">
        <v>296</v>
      </c>
      <c r="AE122" s="149" t="s">
        <v>637</v>
      </c>
      <c r="AF122" s="148" t="s">
        <v>306</v>
      </c>
      <c r="AG122" s="148" t="s">
        <v>138</v>
      </c>
      <c r="AH122" s="147">
        <v>2</v>
      </c>
      <c r="AI122" s="150">
        <v>12.5</v>
      </c>
      <c r="AJ122" s="150">
        <v>25</v>
      </c>
    </row>
    <row r="123" spans="9:36">
      <c r="I123" s="146" t="s">
        <v>83</v>
      </c>
      <c r="J123" s="146" t="s">
        <v>92</v>
      </c>
      <c r="K123" s="148" t="s">
        <v>84</v>
      </c>
      <c r="L123" s="148" t="s">
        <v>198</v>
      </c>
      <c r="M123" s="148" t="s">
        <v>84</v>
      </c>
      <c r="N123" s="148" t="s">
        <v>84</v>
      </c>
      <c r="O123" s="148" t="s">
        <v>84</v>
      </c>
      <c r="P123" s="148" t="s">
        <v>84</v>
      </c>
      <c r="Q123" s="148" t="s">
        <v>84</v>
      </c>
      <c r="R123" s="148" t="s">
        <v>198</v>
      </c>
      <c r="S123" s="148" t="s">
        <v>198</v>
      </c>
      <c r="U123" s="146" t="s">
        <v>319</v>
      </c>
      <c r="V123" s="146" t="s">
        <v>161</v>
      </c>
      <c r="W123" s="146" t="s">
        <v>666</v>
      </c>
      <c r="X123" s="146" t="s">
        <v>522</v>
      </c>
      <c r="Y123" s="146" t="s">
        <v>86</v>
      </c>
      <c r="Z123" s="146" t="s">
        <v>166</v>
      </c>
      <c r="AA123" s="146" t="s">
        <v>83</v>
      </c>
      <c r="AB123" s="146" t="s">
        <v>164</v>
      </c>
      <c r="AC123" s="149" t="s">
        <v>637</v>
      </c>
      <c r="AD123" s="148" t="s">
        <v>329</v>
      </c>
      <c r="AE123" s="149" t="s">
        <v>637</v>
      </c>
      <c r="AF123" s="148" t="s">
        <v>399</v>
      </c>
      <c r="AG123" s="148" t="s">
        <v>209</v>
      </c>
      <c r="AH123" s="147">
        <v>3</v>
      </c>
      <c r="AI123" s="150">
        <v>12.5</v>
      </c>
      <c r="AJ123" s="150">
        <v>37.5</v>
      </c>
    </row>
    <row r="124" spans="9:36">
      <c r="I124" s="145" t="s">
        <v>107</v>
      </c>
      <c r="J124" s="146" t="s">
        <v>83</v>
      </c>
      <c r="K124" s="140" t="s">
        <v>84</v>
      </c>
      <c r="L124" s="140" t="s">
        <v>84</v>
      </c>
      <c r="M124" s="140" t="s">
        <v>84</v>
      </c>
      <c r="N124" s="140" t="s">
        <v>84</v>
      </c>
      <c r="O124" s="140" t="s">
        <v>85</v>
      </c>
      <c r="P124" s="140" t="s">
        <v>84</v>
      </c>
      <c r="Q124" s="140" t="s">
        <v>84</v>
      </c>
      <c r="R124" s="140" t="s">
        <v>85</v>
      </c>
      <c r="S124" s="140" t="s">
        <v>85</v>
      </c>
      <c r="U124" s="146" t="s">
        <v>304</v>
      </c>
      <c r="V124" s="146" t="s">
        <v>161</v>
      </c>
      <c r="W124" s="146" t="s">
        <v>667</v>
      </c>
      <c r="X124" s="146" t="s">
        <v>83</v>
      </c>
      <c r="Y124" s="146" t="s">
        <v>92</v>
      </c>
      <c r="Z124" s="146" t="s">
        <v>163</v>
      </c>
      <c r="AA124" s="146" t="s">
        <v>83</v>
      </c>
      <c r="AB124" s="146" t="s">
        <v>164</v>
      </c>
      <c r="AC124" s="149" t="s">
        <v>637</v>
      </c>
      <c r="AD124" s="148" t="s">
        <v>329</v>
      </c>
      <c r="AE124" s="149" t="s">
        <v>637</v>
      </c>
      <c r="AF124" s="148" t="s">
        <v>315</v>
      </c>
      <c r="AG124" s="148" t="s">
        <v>117</v>
      </c>
      <c r="AH124" s="147">
        <v>4</v>
      </c>
      <c r="AI124" s="150">
        <v>12.5</v>
      </c>
      <c r="AJ124" s="150">
        <v>50</v>
      </c>
    </row>
    <row r="125" spans="9:36">
      <c r="I125" s="146" t="s">
        <v>83</v>
      </c>
      <c r="J125" s="146" t="s">
        <v>93</v>
      </c>
      <c r="K125" s="148" t="s">
        <v>84</v>
      </c>
      <c r="L125" s="148" t="s">
        <v>84</v>
      </c>
      <c r="M125" s="148" t="s">
        <v>84</v>
      </c>
      <c r="N125" s="148" t="s">
        <v>84</v>
      </c>
      <c r="O125" s="148" t="s">
        <v>85</v>
      </c>
      <c r="P125" s="148" t="s">
        <v>84</v>
      </c>
      <c r="Q125" s="148" t="s">
        <v>84</v>
      </c>
      <c r="R125" s="148" t="s">
        <v>85</v>
      </c>
      <c r="S125" s="148" t="s">
        <v>85</v>
      </c>
      <c r="U125" s="146" t="s">
        <v>659</v>
      </c>
      <c r="V125" s="146" t="s">
        <v>161</v>
      </c>
      <c r="W125" s="146" t="s">
        <v>668</v>
      </c>
      <c r="X125" s="146" t="s">
        <v>83</v>
      </c>
      <c r="Y125" s="146" t="s">
        <v>121</v>
      </c>
      <c r="Z125" s="146" t="s">
        <v>216</v>
      </c>
      <c r="AA125" s="146" t="s">
        <v>83</v>
      </c>
      <c r="AB125" s="146" t="s">
        <v>164</v>
      </c>
      <c r="AC125" s="149" t="s">
        <v>637</v>
      </c>
      <c r="AD125" s="148" t="s">
        <v>669</v>
      </c>
      <c r="AE125" s="149" t="s">
        <v>637</v>
      </c>
      <c r="AF125" s="148" t="s">
        <v>670</v>
      </c>
      <c r="AG125" s="148" t="s">
        <v>85</v>
      </c>
      <c r="AH125" s="147">
        <v>1</v>
      </c>
      <c r="AI125" s="150">
        <v>12.5</v>
      </c>
      <c r="AJ125" s="150">
        <v>12.5</v>
      </c>
    </row>
    <row r="126" spans="9:36">
      <c r="I126" s="145" t="s">
        <v>287</v>
      </c>
      <c r="J126" s="146" t="s">
        <v>83</v>
      </c>
      <c r="K126" s="140" t="s">
        <v>210</v>
      </c>
      <c r="L126" s="140" t="s">
        <v>84</v>
      </c>
      <c r="M126" s="140" t="s">
        <v>117</v>
      </c>
      <c r="N126" s="140" t="s">
        <v>84</v>
      </c>
      <c r="O126" s="140" t="s">
        <v>84</v>
      </c>
      <c r="P126" s="140" t="s">
        <v>84</v>
      </c>
      <c r="Q126" s="140" t="s">
        <v>84</v>
      </c>
      <c r="R126" s="140" t="s">
        <v>285</v>
      </c>
      <c r="S126" s="140" t="s">
        <v>285</v>
      </c>
      <c r="U126" s="146" t="s">
        <v>659</v>
      </c>
      <c r="V126" s="146" t="s">
        <v>161</v>
      </c>
      <c r="W126" s="146" t="s">
        <v>671</v>
      </c>
      <c r="X126" s="146" t="s">
        <v>83</v>
      </c>
      <c r="Y126" s="146" t="s">
        <v>90</v>
      </c>
      <c r="Z126" s="146" t="s">
        <v>167</v>
      </c>
      <c r="AA126" s="146" t="s">
        <v>83</v>
      </c>
      <c r="AB126" s="146" t="s">
        <v>164</v>
      </c>
      <c r="AC126" s="149" t="s">
        <v>638</v>
      </c>
      <c r="AD126" s="148" t="s">
        <v>318</v>
      </c>
      <c r="AE126" s="149" t="s">
        <v>638</v>
      </c>
      <c r="AF126" s="148" t="s">
        <v>293</v>
      </c>
      <c r="AG126" s="148" t="s">
        <v>138</v>
      </c>
      <c r="AH126" s="147">
        <v>2</v>
      </c>
      <c r="AI126" s="150">
        <v>12.5</v>
      </c>
      <c r="AJ126" s="150">
        <v>25</v>
      </c>
    </row>
    <row r="127" spans="9:36">
      <c r="I127" s="146" t="s">
        <v>83</v>
      </c>
      <c r="J127" s="146" t="s">
        <v>92</v>
      </c>
      <c r="K127" s="148" t="s">
        <v>208</v>
      </c>
      <c r="L127" s="148" t="s">
        <v>84</v>
      </c>
      <c r="M127" s="148" t="s">
        <v>117</v>
      </c>
      <c r="N127" s="148" t="s">
        <v>84</v>
      </c>
      <c r="O127" s="148" t="s">
        <v>84</v>
      </c>
      <c r="P127" s="148" t="s">
        <v>84</v>
      </c>
      <c r="Q127" s="148" t="s">
        <v>84</v>
      </c>
      <c r="R127" s="148" t="s">
        <v>188</v>
      </c>
      <c r="S127" s="148" t="s">
        <v>188</v>
      </c>
      <c r="U127" s="146" t="s">
        <v>160</v>
      </c>
      <c r="V127" s="146" t="s">
        <v>161</v>
      </c>
      <c r="W127" s="146" t="s">
        <v>672</v>
      </c>
      <c r="X127" s="146" t="s">
        <v>83</v>
      </c>
      <c r="Y127" s="146" t="s">
        <v>92</v>
      </c>
      <c r="Z127" s="146" t="s">
        <v>163</v>
      </c>
      <c r="AA127" s="146" t="s">
        <v>83</v>
      </c>
      <c r="AB127" s="146" t="s">
        <v>164</v>
      </c>
      <c r="AC127" s="149" t="s">
        <v>638</v>
      </c>
      <c r="AD127" s="148" t="s">
        <v>673</v>
      </c>
      <c r="AE127" s="149" t="s">
        <v>638</v>
      </c>
      <c r="AF127" s="148" t="s">
        <v>674</v>
      </c>
      <c r="AG127" s="148" t="s">
        <v>85</v>
      </c>
      <c r="AH127" s="147">
        <v>1</v>
      </c>
      <c r="AI127" s="150">
        <v>12.5</v>
      </c>
      <c r="AJ127" s="150">
        <v>12.5</v>
      </c>
    </row>
    <row r="128" spans="9:36">
      <c r="I128" s="146" t="s">
        <v>83</v>
      </c>
      <c r="J128" s="146" t="s">
        <v>93</v>
      </c>
      <c r="K128" s="148" t="s">
        <v>198</v>
      </c>
      <c r="L128" s="148" t="s">
        <v>84</v>
      </c>
      <c r="M128" s="148" t="s">
        <v>84</v>
      </c>
      <c r="N128" s="148" t="s">
        <v>84</v>
      </c>
      <c r="O128" s="148" t="s">
        <v>84</v>
      </c>
      <c r="P128" s="148" t="s">
        <v>84</v>
      </c>
      <c r="Q128" s="148" t="s">
        <v>84</v>
      </c>
      <c r="R128" s="148" t="s">
        <v>198</v>
      </c>
      <c r="S128" s="148" t="s">
        <v>198</v>
      </c>
      <c r="U128" s="146" t="s">
        <v>659</v>
      </c>
      <c r="V128" s="146" t="s">
        <v>161</v>
      </c>
      <c r="W128" s="146" t="s">
        <v>675</v>
      </c>
      <c r="X128" s="146" t="s">
        <v>83</v>
      </c>
      <c r="Y128" s="146" t="s">
        <v>86</v>
      </c>
      <c r="Z128" s="146" t="s">
        <v>166</v>
      </c>
      <c r="AA128" s="146" t="s">
        <v>83</v>
      </c>
      <c r="AB128" s="146" t="s">
        <v>164</v>
      </c>
      <c r="AC128" s="149" t="s">
        <v>638</v>
      </c>
      <c r="AD128" s="148" t="s">
        <v>322</v>
      </c>
      <c r="AE128" s="149" t="s">
        <v>638</v>
      </c>
      <c r="AF128" s="148" t="s">
        <v>307</v>
      </c>
      <c r="AG128" s="148" t="s">
        <v>138</v>
      </c>
      <c r="AH128" s="147">
        <v>2</v>
      </c>
      <c r="AI128" s="150">
        <v>12.5</v>
      </c>
      <c r="AJ128" s="150">
        <v>25</v>
      </c>
    </row>
    <row r="129" spans="9:36">
      <c r="I129" s="145" t="s">
        <v>643</v>
      </c>
      <c r="J129" s="146" t="s">
        <v>83</v>
      </c>
      <c r="K129" s="140" t="s">
        <v>84</v>
      </c>
      <c r="L129" s="140" t="s">
        <v>84</v>
      </c>
      <c r="M129" s="140" t="s">
        <v>185</v>
      </c>
      <c r="N129" s="140" t="s">
        <v>211</v>
      </c>
      <c r="O129" s="140" t="s">
        <v>485</v>
      </c>
      <c r="P129" s="140" t="s">
        <v>198</v>
      </c>
      <c r="Q129" s="140" t="s">
        <v>84</v>
      </c>
      <c r="R129" s="140" t="s">
        <v>644</v>
      </c>
      <c r="S129" s="140" t="s">
        <v>644</v>
      </c>
      <c r="U129" s="146" t="s">
        <v>659</v>
      </c>
      <c r="V129" s="146" t="s">
        <v>161</v>
      </c>
      <c r="W129" s="146" t="s">
        <v>676</v>
      </c>
      <c r="X129" s="146" t="s">
        <v>83</v>
      </c>
      <c r="Y129" s="146" t="s">
        <v>121</v>
      </c>
      <c r="Z129" s="146" t="s">
        <v>216</v>
      </c>
      <c r="AA129" s="146" t="s">
        <v>83</v>
      </c>
      <c r="AB129" s="146" t="s">
        <v>164</v>
      </c>
      <c r="AC129" s="149" t="s">
        <v>638</v>
      </c>
      <c r="AD129" s="148" t="s">
        <v>322</v>
      </c>
      <c r="AE129" s="149" t="s">
        <v>638</v>
      </c>
      <c r="AF129" s="148" t="s">
        <v>307</v>
      </c>
      <c r="AG129" s="148" t="s">
        <v>138</v>
      </c>
      <c r="AH129" s="147">
        <v>2</v>
      </c>
      <c r="AI129" s="150">
        <v>12.5</v>
      </c>
      <c r="AJ129" s="150">
        <v>25</v>
      </c>
    </row>
    <row r="130" spans="9:36">
      <c r="I130" s="146" t="s">
        <v>83</v>
      </c>
      <c r="J130" s="146" t="s">
        <v>89</v>
      </c>
      <c r="K130" s="148" t="s">
        <v>84</v>
      </c>
      <c r="L130" s="148" t="s">
        <v>84</v>
      </c>
      <c r="M130" s="148" t="s">
        <v>138</v>
      </c>
      <c r="N130" s="148" t="s">
        <v>138</v>
      </c>
      <c r="O130" s="148" t="s">
        <v>138</v>
      </c>
      <c r="P130" s="148" t="s">
        <v>84</v>
      </c>
      <c r="Q130" s="148" t="s">
        <v>84</v>
      </c>
      <c r="R130" s="148" t="s">
        <v>88</v>
      </c>
      <c r="S130" s="148" t="s">
        <v>88</v>
      </c>
      <c r="U130" s="146" t="s">
        <v>659</v>
      </c>
      <c r="V130" s="146" t="s">
        <v>161</v>
      </c>
      <c r="W130" s="146" t="s">
        <v>663</v>
      </c>
      <c r="X130" s="146" t="s">
        <v>83</v>
      </c>
      <c r="Y130" s="146" t="s">
        <v>93</v>
      </c>
      <c r="Z130" s="146" t="s">
        <v>168</v>
      </c>
      <c r="AA130" s="146" t="s">
        <v>83</v>
      </c>
      <c r="AB130" s="146" t="s">
        <v>164</v>
      </c>
      <c r="AC130" s="149" t="s">
        <v>638</v>
      </c>
      <c r="AD130" s="148" t="s">
        <v>322</v>
      </c>
      <c r="AE130" s="149" t="s">
        <v>638</v>
      </c>
      <c r="AF130" s="148" t="s">
        <v>307</v>
      </c>
      <c r="AG130" s="148" t="s">
        <v>138</v>
      </c>
      <c r="AH130" s="147">
        <v>2</v>
      </c>
      <c r="AI130" s="150">
        <v>12.5</v>
      </c>
      <c r="AJ130" s="150">
        <v>25</v>
      </c>
    </row>
    <row r="131" spans="9:36">
      <c r="I131" s="146" t="s">
        <v>83</v>
      </c>
      <c r="J131" s="146" t="s">
        <v>86</v>
      </c>
      <c r="K131" s="148" t="s">
        <v>84</v>
      </c>
      <c r="L131" s="148" t="s">
        <v>84</v>
      </c>
      <c r="M131" s="148" t="s">
        <v>84</v>
      </c>
      <c r="N131" s="148" t="s">
        <v>209</v>
      </c>
      <c r="O131" s="148" t="s">
        <v>138</v>
      </c>
      <c r="P131" s="148" t="s">
        <v>84</v>
      </c>
      <c r="Q131" s="148" t="s">
        <v>84</v>
      </c>
      <c r="R131" s="148" t="s">
        <v>118</v>
      </c>
      <c r="S131" s="148" t="s">
        <v>118</v>
      </c>
      <c r="U131" s="146" t="s">
        <v>659</v>
      </c>
      <c r="V131" s="146" t="s">
        <v>161</v>
      </c>
      <c r="W131" s="146" t="s">
        <v>677</v>
      </c>
      <c r="X131" s="146" t="s">
        <v>83</v>
      </c>
      <c r="Y131" s="146" t="s">
        <v>91</v>
      </c>
      <c r="Z131" s="146" t="s">
        <v>165</v>
      </c>
      <c r="AA131" s="146" t="s">
        <v>83</v>
      </c>
      <c r="AB131" s="146" t="s">
        <v>164</v>
      </c>
      <c r="AC131" s="149" t="s">
        <v>638</v>
      </c>
      <c r="AD131" s="148" t="s">
        <v>322</v>
      </c>
      <c r="AE131" s="149" t="s">
        <v>638</v>
      </c>
      <c r="AF131" s="148" t="s">
        <v>307</v>
      </c>
      <c r="AG131" s="148" t="s">
        <v>138</v>
      </c>
      <c r="AH131" s="147">
        <v>2</v>
      </c>
      <c r="AI131" s="150">
        <v>12.5</v>
      </c>
      <c r="AJ131" s="150">
        <v>25</v>
      </c>
    </row>
    <row r="132" spans="9:36">
      <c r="I132" s="146" t="s">
        <v>83</v>
      </c>
      <c r="J132" s="146" t="s">
        <v>90</v>
      </c>
      <c r="K132" s="148" t="s">
        <v>84</v>
      </c>
      <c r="L132" s="148" t="s">
        <v>84</v>
      </c>
      <c r="M132" s="148" t="s">
        <v>85</v>
      </c>
      <c r="N132" s="148" t="s">
        <v>138</v>
      </c>
      <c r="O132" s="148" t="s">
        <v>138</v>
      </c>
      <c r="P132" s="148" t="s">
        <v>198</v>
      </c>
      <c r="Q132" s="148" t="s">
        <v>84</v>
      </c>
      <c r="R132" s="148" t="s">
        <v>251</v>
      </c>
      <c r="S132" s="148" t="s">
        <v>251</v>
      </c>
      <c r="U132" s="146" t="s">
        <v>659</v>
      </c>
      <c r="V132" s="146" t="s">
        <v>161</v>
      </c>
      <c r="W132" s="146" t="s">
        <v>665</v>
      </c>
      <c r="X132" s="146" t="s">
        <v>83</v>
      </c>
      <c r="Y132" s="146" t="s">
        <v>89</v>
      </c>
      <c r="Z132" s="146" t="s">
        <v>170</v>
      </c>
      <c r="AA132" s="146" t="s">
        <v>83</v>
      </c>
      <c r="AB132" s="146" t="s">
        <v>164</v>
      </c>
      <c r="AC132" s="149" t="s">
        <v>638</v>
      </c>
      <c r="AD132" s="148" t="s">
        <v>322</v>
      </c>
      <c r="AE132" s="149" t="s">
        <v>638</v>
      </c>
      <c r="AF132" s="148" t="s">
        <v>307</v>
      </c>
      <c r="AG132" s="148" t="s">
        <v>138</v>
      </c>
      <c r="AH132" s="147">
        <v>2</v>
      </c>
      <c r="AI132" s="150">
        <v>12.5</v>
      </c>
      <c r="AJ132" s="150">
        <v>25</v>
      </c>
    </row>
    <row r="133" spans="9:36">
      <c r="I133" s="146" t="s">
        <v>83</v>
      </c>
      <c r="J133" s="146" t="s">
        <v>121</v>
      </c>
      <c r="K133" s="148" t="s">
        <v>84</v>
      </c>
      <c r="L133" s="148" t="s">
        <v>84</v>
      </c>
      <c r="M133" s="148" t="s">
        <v>138</v>
      </c>
      <c r="N133" s="148" t="s">
        <v>138</v>
      </c>
      <c r="O133" s="148" t="s">
        <v>138</v>
      </c>
      <c r="P133" s="148" t="s">
        <v>84</v>
      </c>
      <c r="Q133" s="148" t="s">
        <v>84</v>
      </c>
      <c r="R133" s="148" t="s">
        <v>88</v>
      </c>
      <c r="S133" s="148" t="s">
        <v>88</v>
      </c>
      <c r="U133" s="146" t="s">
        <v>659</v>
      </c>
      <c r="V133" s="146" t="s">
        <v>161</v>
      </c>
      <c r="W133" s="146" t="s">
        <v>678</v>
      </c>
      <c r="X133" s="146" t="s">
        <v>83</v>
      </c>
      <c r="Y133" s="146" t="s">
        <v>86</v>
      </c>
      <c r="Z133" s="146" t="s">
        <v>166</v>
      </c>
      <c r="AA133" s="146" t="s">
        <v>83</v>
      </c>
      <c r="AB133" s="146" t="s">
        <v>164</v>
      </c>
      <c r="AC133" s="149" t="s">
        <v>638</v>
      </c>
      <c r="AD133" s="148" t="s">
        <v>327</v>
      </c>
      <c r="AE133" s="149" t="s">
        <v>638</v>
      </c>
      <c r="AF133" s="148" t="s">
        <v>328</v>
      </c>
      <c r="AG133" s="148" t="s">
        <v>85</v>
      </c>
      <c r="AH133" s="147">
        <v>1</v>
      </c>
      <c r="AI133" s="150">
        <v>12.5</v>
      </c>
      <c r="AJ133" s="150">
        <v>12.5</v>
      </c>
    </row>
    <row r="134" spans="9:36">
      <c r="I134" s="146" t="s">
        <v>83</v>
      </c>
      <c r="J134" s="146" t="s">
        <v>91</v>
      </c>
      <c r="K134" s="148" t="s">
        <v>84</v>
      </c>
      <c r="L134" s="148" t="s">
        <v>84</v>
      </c>
      <c r="M134" s="148" t="s">
        <v>123</v>
      </c>
      <c r="N134" s="148" t="s">
        <v>138</v>
      </c>
      <c r="O134" s="148" t="s">
        <v>138</v>
      </c>
      <c r="P134" s="148" t="s">
        <v>84</v>
      </c>
      <c r="Q134" s="148" t="s">
        <v>84</v>
      </c>
      <c r="R134" s="148" t="s">
        <v>251</v>
      </c>
      <c r="S134" s="148" t="s">
        <v>251</v>
      </c>
      <c r="U134" s="146" t="s">
        <v>659</v>
      </c>
      <c r="V134" s="146" t="s">
        <v>161</v>
      </c>
      <c r="W134" s="146" t="s">
        <v>679</v>
      </c>
      <c r="X134" s="146" t="s">
        <v>83</v>
      </c>
      <c r="Y134" s="146" t="s">
        <v>90</v>
      </c>
      <c r="Z134" s="146" t="s">
        <v>167</v>
      </c>
      <c r="AA134" s="146" t="s">
        <v>83</v>
      </c>
      <c r="AB134" s="146" t="s">
        <v>164</v>
      </c>
      <c r="AC134" s="149" t="s">
        <v>639</v>
      </c>
      <c r="AD134" s="148" t="s">
        <v>318</v>
      </c>
      <c r="AE134" s="149" t="s">
        <v>639</v>
      </c>
      <c r="AF134" s="148" t="s">
        <v>293</v>
      </c>
      <c r="AG134" s="148" t="s">
        <v>138</v>
      </c>
      <c r="AH134" s="147">
        <v>2</v>
      </c>
      <c r="AI134" s="150">
        <v>12.5</v>
      </c>
      <c r="AJ134" s="150">
        <v>25</v>
      </c>
    </row>
    <row r="135" spans="9:36">
      <c r="I135" s="146" t="s">
        <v>83</v>
      </c>
      <c r="J135" s="146" t="s">
        <v>93</v>
      </c>
      <c r="K135" s="148" t="s">
        <v>84</v>
      </c>
      <c r="L135" s="148" t="s">
        <v>84</v>
      </c>
      <c r="M135" s="148" t="s">
        <v>138</v>
      </c>
      <c r="N135" s="148" t="s">
        <v>138</v>
      </c>
      <c r="O135" s="148" t="s">
        <v>138</v>
      </c>
      <c r="P135" s="148" t="s">
        <v>84</v>
      </c>
      <c r="Q135" s="148" t="s">
        <v>84</v>
      </c>
      <c r="R135" s="148" t="s">
        <v>88</v>
      </c>
      <c r="S135" s="148" t="s">
        <v>88</v>
      </c>
      <c r="U135" s="146" t="s">
        <v>659</v>
      </c>
      <c r="V135" s="146" t="s">
        <v>161</v>
      </c>
      <c r="W135" s="146" t="s">
        <v>680</v>
      </c>
      <c r="X135" s="146" t="s">
        <v>83</v>
      </c>
      <c r="Y135" s="146" t="s">
        <v>86</v>
      </c>
      <c r="Z135" s="146" t="s">
        <v>166</v>
      </c>
      <c r="AA135" s="146" t="s">
        <v>83</v>
      </c>
      <c r="AB135" s="146" t="s">
        <v>164</v>
      </c>
      <c r="AC135" s="149" t="s">
        <v>639</v>
      </c>
      <c r="AD135" s="148" t="s">
        <v>292</v>
      </c>
      <c r="AE135" s="149" t="s">
        <v>639</v>
      </c>
      <c r="AF135" s="148" t="s">
        <v>296</v>
      </c>
      <c r="AG135" s="148" t="s">
        <v>138</v>
      </c>
      <c r="AH135" s="147">
        <v>2</v>
      </c>
      <c r="AI135" s="150">
        <v>12.5</v>
      </c>
      <c r="AJ135" s="150">
        <v>25</v>
      </c>
    </row>
    <row r="136" spans="9:36">
      <c r="I136" s="142" t="s">
        <v>94</v>
      </c>
      <c r="J136" s="143" t="s">
        <v>83</v>
      </c>
      <c r="K136" s="144" t="s">
        <v>589</v>
      </c>
      <c r="L136" s="144" t="s">
        <v>245</v>
      </c>
      <c r="M136" s="144" t="s">
        <v>645</v>
      </c>
      <c r="N136" s="144" t="s">
        <v>646</v>
      </c>
      <c r="O136" s="144" t="s">
        <v>647</v>
      </c>
      <c r="P136" s="144" t="s">
        <v>188</v>
      </c>
      <c r="Q136" s="144" t="s">
        <v>198</v>
      </c>
      <c r="R136" s="144" t="s">
        <v>648</v>
      </c>
      <c r="S136" s="144" t="s">
        <v>648</v>
      </c>
      <c r="U136" s="146" t="s">
        <v>659</v>
      </c>
      <c r="V136" s="146" t="s">
        <v>161</v>
      </c>
      <c r="W136" s="146" t="s">
        <v>681</v>
      </c>
      <c r="X136" s="146" t="s">
        <v>83</v>
      </c>
      <c r="Y136" s="146" t="s">
        <v>121</v>
      </c>
      <c r="Z136" s="146" t="s">
        <v>216</v>
      </c>
      <c r="AA136" s="146" t="s">
        <v>83</v>
      </c>
      <c r="AB136" s="146" t="s">
        <v>164</v>
      </c>
      <c r="AC136" s="149" t="s">
        <v>639</v>
      </c>
      <c r="AD136" s="148" t="s">
        <v>292</v>
      </c>
      <c r="AE136" s="149" t="s">
        <v>639</v>
      </c>
      <c r="AF136" s="148" t="s">
        <v>296</v>
      </c>
      <c r="AG136" s="148" t="s">
        <v>138</v>
      </c>
      <c r="AH136" s="147">
        <v>2</v>
      </c>
      <c r="AI136" s="150">
        <v>12.5</v>
      </c>
      <c r="AJ136" s="150">
        <v>25</v>
      </c>
    </row>
    <row r="137" spans="9:36">
      <c r="U137" s="146" t="s">
        <v>160</v>
      </c>
      <c r="V137" s="146" t="s">
        <v>161</v>
      </c>
      <c r="W137" s="146" t="s">
        <v>682</v>
      </c>
      <c r="X137" s="146" t="s">
        <v>83</v>
      </c>
      <c r="Y137" s="146" t="s">
        <v>92</v>
      </c>
      <c r="Z137" s="146" t="s">
        <v>163</v>
      </c>
      <c r="AA137" s="146" t="s">
        <v>83</v>
      </c>
      <c r="AB137" s="146" t="s">
        <v>164</v>
      </c>
      <c r="AC137" s="149" t="s">
        <v>639</v>
      </c>
      <c r="AD137" s="148" t="s">
        <v>292</v>
      </c>
      <c r="AE137" s="149" t="s">
        <v>639</v>
      </c>
      <c r="AF137" s="148" t="s">
        <v>296</v>
      </c>
      <c r="AG137" s="148" t="s">
        <v>138</v>
      </c>
      <c r="AH137" s="147">
        <v>2</v>
      </c>
      <c r="AI137" s="150">
        <v>12.5</v>
      </c>
      <c r="AJ137" s="150">
        <v>25</v>
      </c>
    </row>
    <row r="138" spans="9:36">
      <c r="R138" s="63" t="s">
        <v>696</v>
      </c>
      <c r="S138">
        <v>70.25</v>
      </c>
      <c r="U138" s="146" t="s">
        <v>659</v>
      </c>
      <c r="V138" s="146" t="s">
        <v>161</v>
      </c>
      <c r="W138" s="146" t="s">
        <v>663</v>
      </c>
      <c r="X138" s="146" t="s">
        <v>83</v>
      </c>
      <c r="Y138" s="146" t="s">
        <v>93</v>
      </c>
      <c r="Z138" s="146" t="s">
        <v>168</v>
      </c>
      <c r="AA138" s="146" t="s">
        <v>83</v>
      </c>
      <c r="AB138" s="146" t="s">
        <v>164</v>
      </c>
      <c r="AC138" s="149" t="s">
        <v>639</v>
      </c>
      <c r="AD138" s="148" t="s">
        <v>292</v>
      </c>
      <c r="AE138" s="149" t="s">
        <v>639</v>
      </c>
      <c r="AF138" s="148" t="s">
        <v>296</v>
      </c>
      <c r="AG138" s="148" t="s">
        <v>138</v>
      </c>
      <c r="AH138" s="147">
        <v>2</v>
      </c>
      <c r="AI138" s="150">
        <v>12.5</v>
      </c>
      <c r="AJ138" s="150">
        <v>25</v>
      </c>
    </row>
    <row r="139" spans="9:36">
      <c r="U139" s="146" t="s">
        <v>659</v>
      </c>
      <c r="V139" s="146" t="s">
        <v>161</v>
      </c>
      <c r="W139" s="146" t="s">
        <v>683</v>
      </c>
      <c r="X139" s="146" t="s">
        <v>83</v>
      </c>
      <c r="Y139" s="146" t="s">
        <v>91</v>
      </c>
      <c r="Z139" s="146" t="s">
        <v>165</v>
      </c>
      <c r="AA139" s="146" t="s">
        <v>83</v>
      </c>
      <c r="AB139" s="146" t="s">
        <v>164</v>
      </c>
      <c r="AC139" s="149" t="s">
        <v>639</v>
      </c>
      <c r="AD139" s="148" t="s">
        <v>292</v>
      </c>
      <c r="AE139" s="149" t="s">
        <v>639</v>
      </c>
      <c r="AF139" s="148" t="s">
        <v>296</v>
      </c>
      <c r="AG139" s="148" t="s">
        <v>138</v>
      </c>
      <c r="AH139" s="147">
        <v>2</v>
      </c>
      <c r="AI139" s="150">
        <v>12.5</v>
      </c>
      <c r="AJ139" s="150">
        <v>25</v>
      </c>
    </row>
    <row r="140" spans="9:36">
      <c r="U140" s="146" t="s">
        <v>659</v>
      </c>
      <c r="V140" s="146" t="s">
        <v>161</v>
      </c>
      <c r="W140" s="146" t="s">
        <v>665</v>
      </c>
      <c r="X140" s="146" t="s">
        <v>83</v>
      </c>
      <c r="Y140" s="146" t="s">
        <v>89</v>
      </c>
      <c r="Z140" s="146" t="s">
        <v>170</v>
      </c>
      <c r="AA140" s="146" t="s">
        <v>83</v>
      </c>
      <c r="AB140" s="146" t="s">
        <v>164</v>
      </c>
      <c r="AC140" s="149" t="s">
        <v>639</v>
      </c>
      <c r="AD140" s="148" t="s">
        <v>292</v>
      </c>
      <c r="AE140" s="149" t="s">
        <v>639</v>
      </c>
      <c r="AF140" s="148" t="s">
        <v>296</v>
      </c>
      <c r="AG140" s="148" t="s">
        <v>138</v>
      </c>
      <c r="AH140" s="147">
        <v>2</v>
      </c>
      <c r="AI140" s="150">
        <v>12.5</v>
      </c>
      <c r="AJ140" s="150">
        <v>25</v>
      </c>
    </row>
    <row r="141" spans="9:36">
      <c r="I141" s="105" t="s">
        <v>724</v>
      </c>
      <c r="U141" s="146" t="s">
        <v>319</v>
      </c>
      <c r="V141" s="146" t="s">
        <v>161</v>
      </c>
      <c r="W141" s="146" t="s">
        <v>684</v>
      </c>
      <c r="X141" s="146" t="s">
        <v>495</v>
      </c>
      <c r="Y141" s="146" t="s">
        <v>93</v>
      </c>
      <c r="Z141" s="146" t="s">
        <v>168</v>
      </c>
      <c r="AA141" s="146" t="s">
        <v>83</v>
      </c>
      <c r="AB141" s="146" t="s">
        <v>164</v>
      </c>
      <c r="AC141" s="149" t="s">
        <v>639</v>
      </c>
      <c r="AD141" s="148" t="s">
        <v>359</v>
      </c>
      <c r="AE141" s="149" t="s">
        <v>639</v>
      </c>
      <c r="AF141" s="148" t="s">
        <v>685</v>
      </c>
      <c r="AG141" s="148" t="s">
        <v>189</v>
      </c>
      <c r="AH141" s="147">
        <v>0.75</v>
      </c>
      <c r="AI141" s="150">
        <v>12.5</v>
      </c>
      <c r="AJ141" s="150">
        <v>9.3800000000000008</v>
      </c>
    </row>
    <row r="142" spans="9:36">
      <c r="I142" s="136" t="s">
        <v>718</v>
      </c>
      <c r="J142" s="172"/>
      <c r="K142" s="136" t="s">
        <v>319</v>
      </c>
      <c r="L142" s="136" t="s">
        <v>304</v>
      </c>
      <c r="M142" s="136" t="s">
        <v>692</v>
      </c>
      <c r="N142" s="136" t="s">
        <v>160</v>
      </c>
      <c r="O142" s="136" t="s">
        <v>171</v>
      </c>
      <c r="P142" s="136" t="s">
        <v>177</v>
      </c>
      <c r="Q142" s="136" t="s">
        <v>31</v>
      </c>
      <c r="R142" s="136" t="s">
        <v>726</v>
      </c>
      <c r="S142" s="136" t="s">
        <v>81</v>
      </c>
      <c r="U142" s="146" t="s">
        <v>319</v>
      </c>
      <c r="V142" s="146" t="s">
        <v>161</v>
      </c>
      <c r="W142" s="146" t="s">
        <v>686</v>
      </c>
      <c r="X142" s="146" t="s">
        <v>611</v>
      </c>
      <c r="Y142" s="146" t="s">
        <v>89</v>
      </c>
      <c r="Z142" s="146" t="s">
        <v>170</v>
      </c>
      <c r="AA142" s="146" t="s">
        <v>83</v>
      </c>
      <c r="AB142" s="146" t="s">
        <v>164</v>
      </c>
      <c r="AC142" s="149" t="s">
        <v>639</v>
      </c>
      <c r="AD142" s="148" t="s">
        <v>359</v>
      </c>
      <c r="AE142" s="149" t="s">
        <v>639</v>
      </c>
      <c r="AF142" s="148" t="s">
        <v>399</v>
      </c>
      <c r="AG142" s="148" t="s">
        <v>138</v>
      </c>
      <c r="AH142" s="147">
        <v>2</v>
      </c>
      <c r="AI142" s="150">
        <v>12.5</v>
      </c>
      <c r="AJ142" s="150">
        <v>25</v>
      </c>
    </row>
    <row r="143" spans="9:36">
      <c r="I143" s="169" t="s">
        <v>712</v>
      </c>
      <c r="J143" s="173" t="s">
        <v>719</v>
      </c>
      <c r="K143" s="169"/>
      <c r="L143" s="169"/>
      <c r="M143" s="169"/>
      <c r="N143" s="169">
        <v>1</v>
      </c>
      <c r="O143" s="169"/>
      <c r="P143" s="169">
        <v>2</v>
      </c>
      <c r="Q143" s="169"/>
      <c r="R143" s="169">
        <v>6</v>
      </c>
      <c r="S143" s="169">
        <f t="shared" ref="S143:S149" si="2">SUM(K143:R143)</f>
        <v>9</v>
      </c>
      <c r="U143" s="146" t="s">
        <v>181</v>
      </c>
      <c r="V143" s="146" t="s">
        <v>161</v>
      </c>
      <c r="W143" s="146" t="s">
        <v>687</v>
      </c>
      <c r="X143" s="146" t="s">
        <v>83</v>
      </c>
      <c r="Y143" s="146" t="s">
        <v>93</v>
      </c>
      <c r="Z143" s="146" t="s">
        <v>168</v>
      </c>
      <c r="AA143" s="146" t="s">
        <v>83</v>
      </c>
      <c r="AB143" s="146" t="s">
        <v>164</v>
      </c>
      <c r="AC143" s="149" t="s">
        <v>639</v>
      </c>
      <c r="AD143" s="148" t="s">
        <v>685</v>
      </c>
      <c r="AE143" s="149" t="s">
        <v>639</v>
      </c>
      <c r="AF143" s="148" t="s">
        <v>688</v>
      </c>
      <c r="AG143" s="148" t="s">
        <v>85</v>
      </c>
      <c r="AH143" s="147">
        <v>1</v>
      </c>
      <c r="AI143" s="150">
        <v>12.5</v>
      </c>
      <c r="AJ143" s="150">
        <v>12.5</v>
      </c>
    </row>
    <row r="144" spans="9:36">
      <c r="I144" s="170" t="s">
        <v>711</v>
      </c>
      <c r="J144" s="174" t="s">
        <v>86</v>
      </c>
      <c r="K144" s="170"/>
      <c r="L144" s="170"/>
      <c r="M144" s="170"/>
      <c r="N144" s="170">
        <v>1</v>
      </c>
      <c r="O144" s="170">
        <v>2</v>
      </c>
      <c r="P144" s="170">
        <v>3</v>
      </c>
      <c r="Q144" s="170"/>
      <c r="R144" s="170">
        <v>6</v>
      </c>
      <c r="S144" s="170">
        <f t="shared" si="2"/>
        <v>12</v>
      </c>
      <c r="U144" s="146" t="s">
        <v>659</v>
      </c>
      <c r="V144" s="146" t="s">
        <v>161</v>
      </c>
      <c r="W144" s="146" t="s">
        <v>689</v>
      </c>
      <c r="X144" s="146" t="s">
        <v>83</v>
      </c>
      <c r="Y144" s="146" t="s">
        <v>90</v>
      </c>
      <c r="Z144" s="146" t="s">
        <v>167</v>
      </c>
      <c r="AA144" s="146" t="s">
        <v>83</v>
      </c>
      <c r="AB144" s="146" t="s">
        <v>164</v>
      </c>
      <c r="AC144" s="149" t="s">
        <v>640</v>
      </c>
      <c r="AD144" s="148" t="s">
        <v>318</v>
      </c>
      <c r="AE144" s="149" t="s">
        <v>640</v>
      </c>
      <c r="AF144" s="148" t="s">
        <v>351</v>
      </c>
      <c r="AG144" s="148" t="s">
        <v>198</v>
      </c>
      <c r="AH144" s="147">
        <v>0.5</v>
      </c>
      <c r="AI144" s="150">
        <v>12.5</v>
      </c>
      <c r="AJ144" s="150">
        <v>6.25</v>
      </c>
    </row>
    <row r="145" spans="9:36">
      <c r="I145" s="169" t="s">
        <v>713</v>
      </c>
      <c r="J145" s="173" t="s">
        <v>720</v>
      </c>
      <c r="K145" s="169"/>
      <c r="L145" s="169"/>
      <c r="M145" s="169"/>
      <c r="N145" s="169">
        <v>1</v>
      </c>
      <c r="O145" s="169"/>
      <c r="P145" s="169"/>
      <c r="Q145" s="169"/>
      <c r="R145" s="169">
        <v>6</v>
      </c>
      <c r="S145" s="169">
        <f t="shared" si="2"/>
        <v>7</v>
      </c>
      <c r="U145" s="146" t="s">
        <v>319</v>
      </c>
      <c r="V145" s="146" t="s">
        <v>161</v>
      </c>
      <c r="W145" s="146" t="s">
        <v>690</v>
      </c>
      <c r="X145" s="146" t="s">
        <v>611</v>
      </c>
      <c r="Y145" s="146" t="s">
        <v>89</v>
      </c>
      <c r="Z145" s="146" t="s">
        <v>170</v>
      </c>
      <c r="AA145" s="146" t="s">
        <v>83</v>
      </c>
      <c r="AB145" s="146" t="s">
        <v>164</v>
      </c>
      <c r="AC145" s="149" t="s">
        <v>640</v>
      </c>
      <c r="AD145" s="148" t="s">
        <v>318</v>
      </c>
      <c r="AE145" s="149" t="s">
        <v>640</v>
      </c>
      <c r="AF145" s="148" t="s">
        <v>293</v>
      </c>
      <c r="AG145" s="148" t="s">
        <v>138</v>
      </c>
      <c r="AH145" s="147">
        <v>2</v>
      </c>
      <c r="AI145" s="150">
        <v>12.5</v>
      </c>
      <c r="AJ145" s="150">
        <v>25</v>
      </c>
    </row>
    <row r="146" spans="9:36">
      <c r="I146" s="170" t="s">
        <v>714</v>
      </c>
      <c r="J146" s="174" t="s">
        <v>93</v>
      </c>
      <c r="K146" s="170"/>
      <c r="L146" s="170"/>
      <c r="M146" s="170"/>
      <c r="N146" s="170">
        <v>1</v>
      </c>
      <c r="O146" s="170"/>
      <c r="P146" s="170">
        <v>3</v>
      </c>
      <c r="Q146" s="170"/>
      <c r="R146" s="170">
        <v>6</v>
      </c>
      <c r="S146" s="170">
        <f t="shared" si="2"/>
        <v>10</v>
      </c>
      <c r="U146" s="146" t="s">
        <v>319</v>
      </c>
      <c r="V146" s="146" t="s">
        <v>161</v>
      </c>
      <c r="W146" s="146" t="s">
        <v>691</v>
      </c>
      <c r="X146" s="146" t="s">
        <v>495</v>
      </c>
      <c r="Y146" s="146" t="s">
        <v>93</v>
      </c>
      <c r="Z146" s="146" t="s">
        <v>168</v>
      </c>
      <c r="AA146" s="146" t="s">
        <v>83</v>
      </c>
      <c r="AB146" s="146" t="s">
        <v>164</v>
      </c>
      <c r="AC146" s="149" t="s">
        <v>640</v>
      </c>
      <c r="AD146" s="148" t="s">
        <v>322</v>
      </c>
      <c r="AE146" s="149" t="s">
        <v>640</v>
      </c>
      <c r="AF146" s="148" t="s">
        <v>306</v>
      </c>
      <c r="AG146" s="148" t="s">
        <v>85</v>
      </c>
      <c r="AH146" s="147">
        <v>1</v>
      </c>
      <c r="AI146" s="150">
        <v>12.5</v>
      </c>
      <c r="AJ146" s="150">
        <v>12.5</v>
      </c>
    </row>
    <row r="147" spans="9:36">
      <c r="I147" s="169" t="s">
        <v>715</v>
      </c>
      <c r="J147" s="173" t="s">
        <v>723</v>
      </c>
      <c r="K147" s="169"/>
      <c r="L147" s="169"/>
      <c r="M147" s="169"/>
      <c r="N147" s="169">
        <v>1</v>
      </c>
      <c r="O147" s="169"/>
      <c r="P147" s="169"/>
      <c r="Q147" s="169"/>
      <c r="R147" s="169">
        <v>6</v>
      </c>
      <c r="S147" s="169">
        <f t="shared" si="2"/>
        <v>7</v>
      </c>
      <c r="U147" s="146" t="s">
        <v>692</v>
      </c>
      <c r="V147" s="146" t="s">
        <v>161</v>
      </c>
      <c r="W147" s="146" t="s">
        <v>693</v>
      </c>
      <c r="X147" s="146" t="s">
        <v>83</v>
      </c>
      <c r="Y147" s="146" t="s">
        <v>121</v>
      </c>
      <c r="Z147" s="146" t="s">
        <v>216</v>
      </c>
      <c r="AA147" s="146" t="s">
        <v>83</v>
      </c>
      <c r="AB147" s="146" t="s">
        <v>164</v>
      </c>
      <c r="AC147" s="149" t="s">
        <v>640</v>
      </c>
      <c r="AD147" s="148" t="s">
        <v>354</v>
      </c>
      <c r="AE147" s="149" t="s">
        <v>640</v>
      </c>
      <c r="AF147" s="148" t="s">
        <v>694</v>
      </c>
      <c r="AG147" s="148" t="s">
        <v>210</v>
      </c>
      <c r="AH147" s="147">
        <v>1.75</v>
      </c>
      <c r="AI147" s="150">
        <v>12.5</v>
      </c>
      <c r="AJ147" s="150">
        <v>21.88</v>
      </c>
    </row>
    <row r="148" spans="9:36">
      <c r="I148" s="170" t="s">
        <v>716</v>
      </c>
      <c r="J148" s="174" t="s">
        <v>721</v>
      </c>
      <c r="K148" s="170"/>
      <c r="L148" s="170"/>
      <c r="M148" s="170"/>
      <c r="N148" s="170">
        <v>1</v>
      </c>
      <c r="O148" s="170"/>
      <c r="P148" s="170"/>
      <c r="Q148" s="170"/>
      <c r="R148" s="170">
        <v>6</v>
      </c>
      <c r="S148" s="170">
        <f t="shared" si="2"/>
        <v>7</v>
      </c>
      <c r="U148" s="146" t="s">
        <v>319</v>
      </c>
      <c r="V148" s="146" t="s">
        <v>161</v>
      </c>
      <c r="W148" s="146" t="s">
        <v>695</v>
      </c>
      <c r="X148" s="146" t="s">
        <v>615</v>
      </c>
      <c r="Y148" s="146" t="s">
        <v>90</v>
      </c>
      <c r="Z148" s="146" t="s">
        <v>167</v>
      </c>
      <c r="AA148" s="146" t="s">
        <v>83</v>
      </c>
      <c r="AB148" s="146" t="s">
        <v>164</v>
      </c>
      <c r="AC148" s="149" t="s">
        <v>641</v>
      </c>
      <c r="AD148" s="148" t="s">
        <v>318</v>
      </c>
      <c r="AE148" s="149" t="s">
        <v>641</v>
      </c>
      <c r="AF148" s="148" t="s">
        <v>351</v>
      </c>
      <c r="AG148" s="148" t="s">
        <v>198</v>
      </c>
      <c r="AH148" s="147">
        <v>0.5</v>
      </c>
      <c r="AI148" s="150">
        <v>12.5</v>
      </c>
      <c r="AJ148" s="150">
        <v>6.25</v>
      </c>
    </row>
    <row r="149" spans="9:36">
      <c r="I149" s="169" t="s">
        <v>717</v>
      </c>
      <c r="J149" s="173" t="s">
        <v>722</v>
      </c>
      <c r="K149" s="169"/>
      <c r="L149" s="169"/>
      <c r="M149" s="169"/>
      <c r="N149" s="169">
        <v>1</v>
      </c>
      <c r="O149" s="169"/>
      <c r="P149" s="169"/>
      <c r="Q149" s="169"/>
      <c r="R149" s="169">
        <v>6</v>
      </c>
      <c r="S149" s="169">
        <f t="shared" si="2"/>
        <v>7</v>
      </c>
    </row>
    <row r="150" spans="9:36">
      <c r="I150" s="105" t="s">
        <v>725</v>
      </c>
      <c r="R150" s="171" t="s">
        <v>727</v>
      </c>
      <c r="S150" s="171">
        <f>SUM(S143:S149)</f>
        <v>59</v>
      </c>
    </row>
    <row r="151" spans="9:36">
      <c r="I151" s="136" t="s">
        <v>718</v>
      </c>
      <c r="J151" s="136"/>
      <c r="K151" s="136" t="s">
        <v>319</v>
      </c>
      <c r="L151" s="136" t="s">
        <v>304</v>
      </c>
      <c r="M151" s="136" t="s">
        <v>692</v>
      </c>
      <c r="N151" s="136" t="s">
        <v>160</v>
      </c>
      <c r="O151" s="136" t="s">
        <v>171</v>
      </c>
      <c r="P151" s="136" t="s">
        <v>177</v>
      </c>
      <c r="Q151" s="136" t="s">
        <v>31</v>
      </c>
      <c r="R151" s="136" t="s">
        <v>726</v>
      </c>
      <c r="S151" s="136" t="s">
        <v>81</v>
      </c>
    </row>
    <row r="152" spans="9:36">
      <c r="I152" s="169" t="s">
        <v>712</v>
      </c>
      <c r="J152" s="169" t="s">
        <v>719</v>
      </c>
      <c r="K152" s="169">
        <v>4</v>
      </c>
      <c r="L152" s="169"/>
      <c r="M152" s="169"/>
      <c r="N152" s="169">
        <v>1</v>
      </c>
      <c r="O152" s="169"/>
      <c r="P152" s="169"/>
      <c r="Q152" s="169"/>
      <c r="R152" s="169">
        <v>6</v>
      </c>
      <c r="S152" s="169">
        <f t="shared" ref="S152:S158" si="3">SUM(K152:R152)</f>
        <v>11</v>
      </c>
    </row>
    <row r="153" spans="9:36">
      <c r="I153" s="170" t="s">
        <v>711</v>
      </c>
      <c r="J153" s="170" t="s">
        <v>86</v>
      </c>
      <c r="K153" s="170">
        <v>6</v>
      </c>
      <c r="L153" s="170"/>
      <c r="M153" s="170"/>
      <c r="N153" s="170">
        <v>1</v>
      </c>
      <c r="O153" s="170">
        <v>2</v>
      </c>
      <c r="P153" s="170"/>
      <c r="Q153" s="170"/>
      <c r="R153" s="170">
        <v>5</v>
      </c>
      <c r="S153" s="170">
        <f t="shared" si="3"/>
        <v>14</v>
      </c>
    </row>
    <row r="154" spans="9:36">
      <c r="I154" s="169" t="s">
        <v>713</v>
      </c>
      <c r="J154" s="169" t="s">
        <v>720</v>
      </c>
      <c r="K154" s="169"/>
      <c r="L154" s="169">
        <v>7.75</v>
      </c>
      <c r="M154" s="169"/>
      <c r="N154" s="169">
        <v>1</v>
      </c>
      <c r="O154" s="169"/>
      <c r="P154" s="169"/>
      <c r="Q154" s="169"/>
      <c r="R154" s="169">
        <v>2</v>
      </c>
      <c r="S154" s="169">
        <f t="shared" si="3"/>
        <v>10.75</v>
      </c>
    </row>
    <row r="155" spans="9:36">
      <c r="I155" s="170" t="s">
        <v>714</v>
      </c>
      <c r="J155" s="170" t="s">
        <v>93</v>
      </c>
      <c r="K155" s="170">
        <v>2.75</v>
      </c>
      <c r="L155" s="170">
        <v>0.5</v>
      </c>
      <c r="M155" s="170"/>
      <c r="N155" s="170">
        <v>1</v>
      </c>
      <c r="O155" s="170"/>
      <c r="P155" s="170"/>
      <c r="Q155" s="170"/>
      <c r="R155" s="170">
        <v>6</v>
      </c>
      <c r="S155" s="170">
        <f t="shared" si="3"/>
        <v>10.25</v>
      </c>
    </row>
    <row r="156" spans="9:36">
      <c r="I156" s="169" t="s">
        <v>715</v>
      </c>
      <c r="J156" s="169" t="s">
        <v>723</v>
      </c>
      <c r="K156" s="169"/>
      <c r="L156" s="169">
        <v>1</v>
      </c>
      <c r="M156" s="169">
        <v>1.75</v>
      </c>
      <c r="N156" s="169">
        <v>1</v>
      </c>
      <c r="O156" s="169"/>
      <c r="P156" s="169"/>
      <c r="Q156" s="169"/>
      <c r="R156" s="169">
        <v>6</v>
      </c>
      <c r="S156" s="169">
        <f t="shared" si="3"/>
        <v>9.75</v>
      </c>
    </row>
    <row r="157" spans="9:36">
      <c r="I157" s="170" t="s">
        <v>716</v>
      </c>
      <c r="J157" s="170" t="s">
        <v>721</v>
      </c>
      <c r="K157" s="170">
        <v>0.5</v>
      </c>
      <c r="L157" s="170"/>
      <c r="M157" s="170"/>
      <c r="N157" s="170">
        <v>1</v>
      </c>
      <c r="O157" s="170"/>
      <c r="P157" s="170"/>
      <c r="Q157" s="170">
        <v>1</v>
      </c>
      <c r="R157" s="170">
        <v>5.5</v>
      </c>
      <c r="S157" s="170">
        <f t="shared" si="3"/>
        <v>8</v>
      </c>
    </row>
    <row r="158" spans="9:36">
      <c r="I158" s="169" t="s">
        <v>717</v>
      </c>
      <c r="J158" s="169" t="s">
        <v>722</v>
      </c>
      <c r="K158" s="169"/>
      <c r="L158" s="169"/>
      <c r="M158" s="169"/>
      <c r="N158" s="169">
        <v>1</v>
      </c>
      <c r="O158" s="169"/>
      <c r="P158" s="169"/>
      <c r="Q158" s="169"/>
      <c r="R158" s="169">
        <v>5.5</v>
      </c>
      <c r="S158" s="169">
        <f t="shared" si="3"/>
        <v>6.5</v>
      </c>
    </row>
    <row r="159" spans="9:36">
      <c r="R159" s="171" t="s">
        <v>727</v>
      </c>
      <c r="S159" s="171">
        <f>SUM(S152:S158)</f>
        <v>70.25</v>
      </c>
    </row>
    <row r="166" spans="9:19">
      <c r="I166" s="105" t="s">
        <v>724</v>
      </c>
    </row>
    <row r="167" spans="9:19">
      <c r="I167" s="136" t="s">
        <v>718</v>
      </c>
      <c r="J167" s="172"/>
      <c r="K167" s="136" t="s">
        <v>319</v>
      </c>
      <c r="L167" s="136" t="s">
        <v>304</v>
      </c>
      <c r="M167" s="136" t="s">
        <v>692</v>
      </c>
      <c r="N167" s="136" t="s">
        <v>160</v>
      </c>
      <c r="O167" s="136" t="s">
        <v>171</v>
      </c>
      <c r="P167" s="136" t="s">
        <v>177</v>
      </c>
      <c r="Q167" s="136" t="s">
        <v>31</v>
      </c>
      <c r="R167" s="136" t="s">
        <v>181</v>
      </c>
      <c r="S167" s="136" t="s">
        <v>81</v>
      </c>
    </row>
    <row r="168" spans="9:19">
      <c r="I168" s="169" t="s">
        <v>712</v>
      </c>
      <c r="J168" s="173" t="s">
        <v>719</v>
      </c>
      <c r="K168" s="169">
        <v>4</v>
      </c>
      <c r="L168" s="169"/>
      <c r="M168" s="169"/>
      <c r="N168" s="169">
        <v>1</v>
      </c>
      <c r="O168" s="169"/>
      <c r="P168" s="169">
        <v>2</v>
      </c>
      <c r="Q168" s="169"/>
      <c r="R168" s="169"/>
      <c r="S168" s="169">
        <v>7</v>
      </c>
    </row>
    <row r="169" spans="9:19">
      <c r="I169" s="170" t="s">
        <v>711</v>
      </c>
      <c r="J169" s="174" t="s">
        <v>86</v>
      </c>
      <c r="K169" s="170">
        <v>6</v>
      </c>
      <c r="L169" s="170"/>
      <c r="M169" s="170"/>
      <c r="N169" s="170">
        <v>1</v>
      </c>
      <c r="O169" s="170">
        <v>8</v>
      </c>
      <c r="P169" s="170"/>
      <c r="Q169" s="170"/>
      <c r="R169" s="170"/>
      <c r="S169" s="170">
        <v>15</v>
      </c>
    </row>
    <row r="170" spans="9:19">
      <c r="I170" s="169" t="s">
        <v>713</v>
      </c>
      <c r="J170" s="173" t="s">
        <v>720</v>
      </c>
      <c r="K170" s="169"/>
      <c r="L170" s="169">
        <v>2.75</v>
      </c>
      <c r="M170" s="169"/>
      <c r="N170" s="169">
        <v>1</v>
      </c>
      <c r="O170" s="169"/>
      <c r="P170" s="169"/>
      <c r="Q170" s="169"/>
      <c r="R170" s="169"/>
      <c r="S170" s="169">
        <v>3.75</v>
      </c>
    </row>
    <row r="171" spans="9:19">
      <c r="I171" s="170" t="s">
        <v>714</v>
      </c>
      <c r="J171" s="174" t="s">
        <v>93</v>
      </c>
      <c r="K171" s="170">
        <v>4</v>
      </c>
      <c r="L171" s="170"/>
      <c r="M171" s="170">
        <v>3</v>
      </c>
      <c r="N171" s="170">
        <v>1</v>
      </c>
      <c r="O171" s="170"/>
      <c r="P171" s="170"/>
      <c r="Q171" s="170"/>
      <c r="R171" s="170"/>
      <c r="S171" s="170">
        <v>8</v>
      </c>
    </row>
    <row r="172" spans="9:19">
      <c r="I172" s="169" t="s">
        <v>715</v>
      </c>
      <c r="J172" s="173" t="s">
        <v>723</v>
      </c>
      <c r="K172" s="169">
        <v>4</v>
      </c>
      <c r="L172" s="169"/>
      <c r="M172" s="169"/>
      <c r="N172" s="169">
        <v>1</v>
      </c>
      <c r="O172" s="169"/>
      <c r="P172" s="169"/>
      <c r="Q172" s="169"/>
      <c r="R172" s="169"/>
      <c r="S172" s="169">
        <v>5</v>
      </c>
    </row>
    <row r="173" spans="9:19">
      <c r="I173" s="170" t="s">
        <v>716</v>
      </c>
      <c r="J173" s="174" t="s">
        <v>721</v>
      </c>
      <c r="K173" s="170">
        <v>5</v>
      </c>
      <c r="L173" s="170"/>
      <c r="M173" s="170"/>
      <c r="N173" s="170">
        <v>1</v>
      </c>
      <c r="O173" s="170">
        <v>1</v>
      </c>
      <c r="P173" s="170"/>
      <c r="Q173" s="170"/>
      <c r="R173" s="170"/>
      <c r="S173" s="170">
        <v>7</v>
      </c>
    </row>
    <row r="174" spans="9:19">
      <c r="I174" s="169" t="s">
        <v>717</v>
      </c>
      <c r="J174" s="173" t="s">
        <v>722</v>
      </c>
      <c r="K174" s="169"/>
      <c r="L174" s="169"/>
      <c r="M174" s="169"/>
      <c r="N174" s="169">
        <v>1</v>
      </c>
      <c r="O174" s="169">
        <v>1</v>
      </c>
      <c r="P174" s="169"/>
      <c r="Q174" s="169"/>
      <c r="R174" s="169"/>
      <c r="S174" s="169">
        <v>2</v>
      </c>
    </row>
    <row r="175" spans="9:19">
      <c r="I175" s="105" t="s">
        <v>725</v>
      </c>
      <c r="R175" s="171" t="s">
        <v>727</v>
      </c>
      <c r="S175" s="171">
        <v>47.75</v>
      </c>
    </row>
    <row r="176" spans="9:19">
      <c r="I176" s="136" t="s">
        <v>718</v>
      </c>
      <c r="J176" s="136"/>
      <c r="K176" s="136" t="s">
        <v>319</v>
      </c>
      <c r="L176" s="136" t="s">
        <v>304</v>
      </c>
      <c r="M176" s="136" t="s">
        <v>692</v>
      </c>
      <c r="N176" s="136" t="s">
        <v>160</v>
      </c>
      <c r="O176" s="136" t="s">
        <v>171</v>
      </c>
      <c r="P176" s="136" t="s">
        <v>177</v>
      </c>
      <c r="Q176" s="136" t="s">
        <v>31</v>
      </c>
      <c r="R176" s="136" t="s">
        <v>181</v>
      </c>
      <c r="S176" s="136" t="s">
        <v>81</v>
      </c>
    </row>
    <row r="177" spans="9:19">
      <c r="I177" s="169" t="s">
        <v>712</v>
      </c>
      <c r="J177" s="169" t="s">
        <v>719</v>
      </c>
      <c r="K177" s="169">
        <v>4</v>
      </c>
      <c r="L177" s="169"/>
      <c r="M177" s="169"/>
      <c r="N177" s="169">
        <v>1</v>
      </c>
      <c r="O177" s="169"/>
      <c r="P177" s="169">
        <v>0.25</v>
      </c>
      <c r="Q177" s="169"/>
      <c r="R177" s="169"/>
      <c r="S177" s="169">
        <v>5.25</v>
      </c>
    </row>
    <row r="178" spans="9:19">
      <c r="I178" s="170" t="s">
        <v>711</v>
      </c>
      <c r="J178" s="170" t="s">
        <v>86</v>
      </c>
      <c r="K178" s="170">
        <v>2</v>
      </c>
      <c r="L178" s="170"/>
      <c r="M178" s="170"/>
      <c r="N178" s="170">
        <v>1</v>
      </c>
      <c r="O178" s="170">
        <v>12.25</v>
      </c>
      <c r="P178" s="170">
        <v>1</v>
      </c>
      <c r="Q178" s="170"/>
      <c r="R178" s="170"/>
      <c r="S178" s="170">
        <v>16.25</v>
      </c>
    </row>
    <row r="179" spans="9:19">
      <c r="I179" s="169" t="s">
        <v>713</v>
      </c>
      <c r="J179" s="169" t="s">
        <v>720</v>
      </c>
      <c r="K179" s="169"/>
      <c r="L179" s="169">
        <v>1</v>
      </c>
      <c r="M179" s="169"/>
      <c r="N179" s="169">
        <v>1</v>
      </c>
      <c r="O179" s="169"/>
      <c r="P179" s="169"/>
      <c r="Q179" s="169"/>
      <c r="R179" s="169"/>
      <c r="S179" s="169">
        <v>2</v>
      </c>
    </row>
    <row r="180" spans="9:19">
      <c r="I180" s="170" t="s">
        <v>714</v>
      </c>
      <c r="J180" s="170" t="s">
        <v>93</v>
      </c>
      <c r="K180" s="170">
        <v>2</v>
      </c>
      <c r="L180" s="170">
        <v>1</v>
      </c>
      <c r="M180" s="170"/>
      <c r="N180" s="170">
        <v>1</v>
      </c>
      <c r="O180" s="170"/>
      <c r="P180" s="170"/>
      <c r="Q180" s="170"/>
      <c r="R180" s="170"/>
      <c r="S180" s="170">
        <v>4</v>
      </c>
    </row>
    <row r="181" spans="9:19">
      <c r="I181" s="169" t="s">
        <v>715</v>
      </c>
      <c r="J181" s="169" t="s">
        <v>723</v>
      </c>
      <c r="K181" s="169">
        <v>3.75</v>
      </c>
      <c r="L181" s="169"/>
      <c r="M181" s="169"/>
      <c r="N181" s="169">
        <v>1</v>
      </c>
      <c r="O181" s="169"/>
      <c r="P181" s="169"/>
      <c r="Q181" s="169"/>
      <c r="R181" s="169"/>
      <c r="S181" s="169">
        <v>4.75</v>
      </c>
    </row>
    <row r="182" spans="9:19">
      <c r="I182" s="170" t="s">
        <v>716</v>
      </c>
      <c r="J182" s="170" t="s">
        <v>721</v>
      </c>
      <c r="K182" s="170">
        <v>2</v>
      </c>
      <c r="L182" s="170"/>
      <c r="M182" s="170"/>
      <c r="N182" s="170">
        <v>1</v>
      </c>
      <c r="O182" s="170"/>
      <c r="P182" s="170">
        <v>0.5</v>
      </c>
      <c r="Q182" s="170">
        <v>0.75</v>
      </c>
      <c r="R182" s="170">
        <v>1</v>
      </c>
      <c r="S182" s="170">
        <v>5.25</v>
      </c>
    </row>
    <row r="183" spans="9:19">
      <c r="I183" s="169" t="s">
        <v>717</v>
      </c>
      <c r="J183" s="169" t="s">
        <v>722</v>
      </c>
      <c r="K183" s="169"/>
      <c r="L183" s="169">
        <v>1</v>
      </c>
      <c r="M183" s="169"/>
      <c r="N183" s="169">
        <v>1</v>
      </c>
      <c r="O183" s="169">
        <v>1</v>
      </c>
      <c r="P183" s="169"/>
      <c r="Q183" s="169"/>
      <c r="R183" s="169"/>
      <c r="S183" s="169">
        <v>3</v>
      </c>
    </row>
    <row r="184" spans="9:19">
      <c r="R184" s="171" t="s">
        <v>727</v>
      </c>
      <c r="S184" s="171">
        <v>40.5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33FA9-85EA-49D7-857A-80F08F184919}">
  <dimension ref="A1:X133"/>
  <sheetViews>
    <sheetView zoomScale="59" zoomScaleNormal="85" workbookViewId="0">
      <pane xSplit="1" topLeftCell="B1" activePane="topRight" state="frozen"/>
      <selection pane="topRight" activeCell="E412" sqref="E412"/>
    </sheetView>
  </sheetViews>
  <sheetFormatPr baseColWidth="10" defaultColWidth="38.33203125" defaultRowHeight="15"/>
  <cols>
    <col min="1" max="1" width="36.1640625" customWidth="1"/>
    <col min="2" max="3" width="29.6640625" customWidth="1"/>
    <col min="4" max="5" width="23.33203125" bestFit="1" customWidth="1"/>
    <col min="6" max="6" width="27.1640625" customWidth="1"/>
    <col min="7" max="7" width="23.1640625" bestFit="1" customWidth="1"/>
    <col min="8" max="9" width="24.1640625" bestFit="1" customWidth="1"/>
    <col min="10" max="10" width="35.33203125" bestFit="1" customWidth="1"/>
    <col min="11" max="11" width="21.6640625" bestFit="1" customWidth="1"/>
    <col min="12" max="12" width="26.6640625" bestFit="1" customWidth="1"/>
    <col min="13" max="14" width="23.83203125" bestFit="1" customWidth="1"/>
    <col min="15" max="15" width="22.33203125" bestFit="1" customWidth="1"/>
    <col min="16" max="16" width="22" bestFit="1" customWidth="1"/>
    <col min="17" max="18" width="23" bestFit="1" customWidth="1"/>
    <col min="19" max="19" width="22.33203125" bestFit="1" customWidth="1"/>
    <col min="20" max="20" width="21.33203125" bestFit="1" customWidth="1"/>
    <col min="21" max="22" width="23.6640625" bestFit="1" customWidth="1"/>
    <col min="23" max="23" width="23" bestFit="1" customWidth="1"/>
    <col min="24" max="24" width="22.33203125" bestFit="1" customWidth="1"/>
  </cols>
  <sheetData>
    <row r="1" spans="1:24" ht="123" customHeight="1">
      <c r="C1" t="s">
        <v>875</v>
      </c>
    </row>
    <row r="2" spans="1:24" ht="21" customHeight="1">
      <c r="A2" s="1" t="s">
        <v>829</v>
      </c>
      <c r="B2" s="1" t="s">
        <v>830</v>
      </c>
      <c r="C2" s="1" t="s">
        <v>161</v>
      </c>
    </row>
    <row r="3" spans="1:24">
      <c r="A3" s="1" t="s">
        <v>869</v>
      </c>
      <c r="B3" t="s">
        <v>870</v>
      </c>
      <c r="C3" t="s">
        <v>86</v>
      </c>
    </row>
    <row r="4" spans="1:24">
      <c r="A4" s="104" t="s">
        <v>33</v>
      </c>
      <c r="B4" s="112">
        <v>1</v>
      </c>
      <c r="C4" s="112">
        <v>2</v>
      </c>
      <c r="D4" s="112">
        <v>3</v>
      </c>
      <c r="E4" s="112">
        <v>4</v>
      </c>
      <c r="F4" s="112">
        <v>5</v>
      </c>
      <c r="G4" s="112">
        <v>6</v>
      </c>
      <c r="H4" s="112">
        <v>7</v>
      </c>
      <c r="I4" s="112">
        <v>8</v>
      </c>
      <c r="J4" s="112">
        <v>9</v>
      </c>
      <c r="K4" s="112">
        <v>10</v>
      </c>
      <c r="L4" s="112">
        <v>11</v>
      </c>
      <c r="M4" s="112">
        <v>12</v>
      </c>
      <c r="N4" s="112">
        <v>13</v>
      </c>
      <c r="O4" s="112">
        <v>14</v>
      </c>
      <c r="P4" s="112">
        <v>15</v>
      </c>
      <c r="Q4" s="112">
        <v>16</v>
      </c>
      <c r="R4" s="112">
        <v>17</v>
      </c>
      <c r="S4" s="112">
        <v>18</v>
      </c>
      <c r="T4" s="112">
        <v>19</v>
      </c>
      <c r="U4" s="112">
        <v>20</v>
      </c>
      <c r="V4" s="112">
        <v>21</v>
      </c>
      <c r="W4" s="112">
        <v>22</v>
      </c>
      <c r="X4" s="112">
        <v>23</v>
      </c>
    </row>
    <row r="5" spans="1:24">
      <c r="A5" s="104" t="s">
        <v>34</v>
      </c>
      <c r="B5" s="112" t="s">
        <v>143</v>
      </c>
      <c r="C5" s="112" t="s">
        <v>36</v>
      </c>
      <c r="D5" s="112" t="s">
        <v>35</v>
      </c>
      <c r="E5" s="112" t="s">
        <v>37</v>
      </c>
      <c r="F5" s="112" t="s">
        <v>38</v>
      </c>
      <c r="G5" s="112" t="s">
        <v>39</v>
      </c>
      <c r="H5" s="112" t="s">
        <v>40</v>
      </c>
      <c r="I5" s="112" t="s">
        <v>41</v>
      </c>
      <c r="J5" s="112" t="s">
        <v>42</v>
      </c>
      <c r="K5" s="112" t="s">
        <v>43</v>
      </c>
      <c r="L5" s="112" t="s">
        <v>44</v>
      </c>
      <c r="M5" s="112" t="s">
        <v>45</v>
      </c>
      <c r="N5" s="112" t="s">
        <v>46</v>
      </c>
      <c r="O5" s="112" t="s">
        <v>47</v>
      </c>
      <c r="P5" s="112" t="s">
        <v>48</v>
      </c>
      <c r="Q5" s="112" t="s">
        <v>49</v>
      </c>
      <c r="R5" s="112" t="s">
        <v>50</v>
      </c>
      <c r="S5" s="112" t="s">
        <v>51</v>
      </c>
      <c r="T5" s="112" t="s">
        <v>52</v>
      </c>
      <c r="U5" s="112" t="s">
        <v>53</v>
      </c>
      <c r="V5" s="112" t="s">
        <v>54</v>
      </c>
      <c r="W5" s="112" t="s">
        <v>55</v>
      </c>
      <c r="X5" s="112" t="s">
        <v>56</v>
      </c>
    </row>
    <row r="6" spans="1:24">
      <c r="A6" s="104" t="s">
        <v>441</v>
      </c>
      <c r="B6" s="112">
        <v>1</v>
      </c>
      <c r="C6" s="112">
        <v>2</v>
      </c>
      <c r="D6" s="112">
        <v>3</v>
      </c>
      <c r="E6" s="112">
        <v>4</v>
      </c>
      <c r="F6" s="112">
        <v>5</v>
      </c>
      <c r="G6" s="112">
        <v>6</v>
      </c>
      <c r="H6" s="112">
        <v>7</v>
      </c>
      <c r="I6" s="112">
        <v>8</v>
      </c>
      <c r="J6" s="112">
        <v>9</v>
      </c>
      <c r="K6" s="112">
        <v>10</v>
      </c>
      <c r="L6" s="112" t="s">
        <v>442</v>
      </c>
      <c r="M6" s="112" t="s">
        <v>442</v>
      </c>
      <c r="N6" s="112" t="s">
        <v>442</v>
      </c>
      <c r="O6" s="112" t="s">
        <v>442</v>
      </c>
      <c r="P6" s="112">
        <v>1</v>
      </c>
      <c r="Q6" s="112">
        <v>2</v>
      </c>
      <c r="R6" s="112">
        <v>3</v>
      </c>
      <c r="S6" s="112">
        <v>4</v>
      </c>
      <c r="T6" s="112">
        <v>5</v>
      </c>
      <c r="U6" s="112">
        <v>6</v>
      </c>
      <c r="V6" s="112">
        <v>7</v>
      </c>
      <c r="W6" s="112">
        <v>8</v>
      </c>
      <c r="X6" s="112">
        <v>9</v>
      </c>
    </row>
    <row r="7" spans="1:24">
      <c r="A7" s="100" t="s">
        <v>551</v>
      </c>
      <c r="B7" s="102" t="s">
        <v>552</v>
      </c>
      <c r="C7" s="102" t="s">
        <v>552</v>
      </c>
      <c r="D7" s="102" t="s">
        <v>552</v>
      </c>
      <c r="E7" s="102" t="s">
        <v>552</v>
      </c>
      <c r="F7" s="102" t="s">
        <v>552</v>
      </c>
      <c r="G7" s="102" t="s">
        <v>552</v>
      </c>
      <c r="H7" s="102" t="s">
        <v>552</v>
      </c>
      <c r="I7" s="102" t="s">
        <v>552</v>
      </c>
      <c r="J7" s="102" t="s">
        <v>552</v>
      </c>
      <c r="K7" s="102" t="s">
        <v>552</v>
      </c>
      <c r="L7" s="102" t="s">
        <v>552</v>
      </c>
      <c r="M7" s="102" t="s">
        <v>552</v>
      </c>
      <c r="N7" s="102" t="s">
        <v>552</v>
      </c>
      <c r="O7" s="102" t="s">
        <v>552</v>
      </c>
      <c r="P7" s="102" t="s">
        <v>552</v>
      </c>
      <c r="Q7" s="102" t="s">
        <v>552</v>
      </c>
      <c r="R7" s="102" t="s">
        <v>552</v>
      </c>
      <c r="S7" s="102" t="s">
        <v>552</v>
      </c>
      <c r="T7" s="101" t="s">
        <v>553</v>
      </c>
      <c r="U7" s="101" t="s">
        <v>554</v>
      </c>
      <c r="V7" s="101" t="s">
        <v>555</v>
      </c>
      <c r="W7" s="101" t="s">
        <v>556</v>
      </c>
      <c r="X7" s="101" t="s">
        <v>557</v>
      </c>
    </row>
    <row r="8" spans="1:24">
      <c r="A8" s="105" t="s">
        <v>698</v>
      </c>
      <c r="B8" s="113">
        <v>0</v>
      </c>
      <c r="C8" s="113">
        <v>0</v>
      </c>
      <c r="D8" s="113">
        <v>0</v>
      </c>
      <c r="E8" s="113">
        <v>7</v>
      </c>
      <c r="F8" s="113">
        <v>8.25</v>
      </c>
      <c r="G8" s="113">
        <v>8.25</v>
      </c>
      <c r="H8" s="113">
        <v>8.5</v>
      </c>
      <c r="I8" s="113">
        <v>7.75</v>
      </c>
      <c r="J8" s="113">
        <v>20.25</v>
      </c>
      <c r="K8" s="113">
        <v>14</v>
      </c>
      <c r="L8" s="113">
        <v>0</v>
      </c>
      <c r="M8" s="113">
        <v>0</v>
      </c>
      <c r="N8" s="113">
        <v>0</v>
      </c>
      <c r="O8" s="113">
        <v>0</v>
      </c>
      <c r="P8" s="113">
        <v>0</v>
      </c>
      <c r="Q8" s="113">
        <v>45.25</v>
      </c>
      <c r="R8" s="113">
        <v>67.5</v>
      </c>
      <c r="S8" s="113">
        <v>35</v>
      </c>
      <c r="T8" s="113">
        <v>47.75</v>
      </c>
      <c r="U8" s="113">
        <v>59</v>
      </c>
      <c r="V8" s="113">
        <v>58.5</v>
      </c>
      <c r="W8" s="113">
        <v>42.5</v>
      </c>
      <c r="X8" s="113">
        <v>46</v>
      </c>
    </row>
    <row r="9" spans="1:24">
      <c r="A9" s="105" t="s">
        <v>831</v>
      </c>
      <c r="B9" s="113">
        <v>0</v>
      </c>
      <c r="C9" s="113">
        <v>0</v>
      </c>
      <c r="D9" s="113">
        <v>0</v>
      </c>
      <c r="E9" s="113">
        <v>7</v>
      </c>
      <c r="F9" s="113">
        <v>8.25</v>
      </c>
      <c r="G9" s="113">
        <v>8.25</v>
      </c>
      <c r="H9" s="113">
        <v>8.5</v>
      </c>
      <c r="I9" s="113">
        <v>7.75</v>
      </c>
      <c r="J9" s="113">
        <v>20.25</v>
      </c>
      <c r="K9" s="113">
        <v>14</v>
      </c>
      <c r="L9" s="113">
        <v>0</v>
      </c>
      <c r="M9" s="113">
        <v>0</v>
      </c>
      <c r="N9" s="113">
        <v>0</v>
      </c>
      <c r="O9" s="113">
        <v>0</v>
      </c>
      <c r="P9" s="113">
        <v>0</v>
      </c>
      <c r="Q9" s="113">
        <v>45.25</v>
      </c>
      <c r="R9" s="113">
        <v>67.5</v>
      </c>
      <c r="S9" s="113">
        <v>35</v>
      </c>
      <c r="T9" s="113">
        <v>40.5</v>
      </c>
      <c r="U9" s="113">
        <v>70.25</v>
      </c>
      <c r="V9" s="113">
        <v>32.5</v>
      </c>
      <c r="W9" s="113">
        <v>55.75</v>
      </c>
      <c r="X9" s="216" t="s">
        <v>832</v>
      </c>
    </row>
    <row r="10" spans="1:24">
      <c r="A10" s="104" t="s">
        <v>257</v>
      </c>
      <c r="B10" s="211"/>
      <c r="C10" s="211"/>
      <c r="D10" s="211"/>
      <c r="E10" s="211"/>
      <c r="F10" s="211"/>
      <c r="G10" s="211"/>
      <c r="H10" s="211"/>
      <c r="I10" s="211"/>
      <c r="J10" s="211"/>
      <c r="K10" s="211"/>
      <c r="L10" s="211"/>
      <c r="M10" s="211"/>
      <c r="N10" s="211"/>
      <c r="O10" s="211"/>
      <c r="P10" s="211"/>
      <c r="Q10" s="211"/>
      <c r="R10" s="211"/>
      <c r="S10" s="211"/>
      <c r="T10" s="211"/>
      <c r="U10" s="211"/>
      <c r="V10" s="211"/>
      <c r="W10" s="211"/>
      <c r="X10" s="211"/>
    </row>
    <row r="11" spans="1:24">
      <c r="A11" s="106" t="s">
        <v>549</v>
      </c>
      <c r="B11" s="212"/>
      <c r="C11" s="212"/>
      <c r="D11" s="212"/>
      <c r="E11" s="212"/>
      <c r="F11" s="212"/>
      <c r="G11" s="212"/>
      <c r="H11" s="212"/>
      <c r="I11" s="212"/>
      <c r="J11" s="212"/>
      <c r="K11" s="212"/>
      <c r="L11" s="212"/>
      <c r="M11" s="212"/>
      <c r="N11" s="212"/>
      <c r="O11" s="212"/>
      <c r="P11" s="212"/>
      <c r="Q11" s="212"/>
      <c r="R11" s="212"/>
      <c r="S11" s="212"/>
      <c r="T11" s="212"/>
      <c r="U11" s="212">
        <v>28243.147143768347</v>
      </c>
      <c r="V11" s="212"/>
      <c r="W11" s="212"/>
      <c r="X11" s="212"/>
    </row>
    <row r="12" spans="1:24">
      <c r="A12" s="106" t="s">
        <v>548</v>
      </c>
      <c r="B12" s="212"/>
      <c r="C12" s="212"/>
      <c r="D12" s="212"/>
      <c r="E12" s="212"/>
      <c r="F12" s="212"/>
      <c r="G12" s="212"/>
      <c r="H12" s="212"/>
      <c r="I12" s="212"/>
      <c r="J12" s="212"/>
      <c r="K12" s="212"/>
      <c r="L12" s="212"/>
      <c r="M12" s="212"/>
      <c r="N12" s="212"/>
      <c r="O12" s="212"/>
      <c r="P12" s="212"/>
      <c r="Q12" s="212"/>
      <c r="R12" s="212"/>
      <c r="S12" s="212"/>
      <c r="T12" s="212"/>
      <c r="U12" s="212"/>
      <c r="V12" s="212"/>
      <c r="W12" s="212">
        <v>263.52999999999997</v>
      </c>
      <c r="X12" s="212"/>
    </row>
    <row r="13" spans="1:24">
      <c r="A13" s="104" t="s">
        <v>256</v>
      </c>
      <c r="B13" s="211"/>
      <c r="C13" s="211"/>
      <c r="D13" s="211"/>
      <c r="E13" s="211"/>
      <c r="F13" s="211"/>
      <c r="G13" s="211"/>
      <c r="H13" s="211"/>
      <c r="I13" s="211"/>
      <c r="J13" s="211"/>
      <c r="K13" s="211"/>
      <c r="L13" s="211"/>
      <c r="M13" s="211"/>
      <c r="N13" s="211"/>
      <c r="O13" s="211"/>
      <c r="P13" s="211"/>
      <c r="Q13" s="211"/>
      <c r="R13" s="211"/>
      <c r="S13" s="211"/>
      <c r="T13" s="211"/>
      <c r="U13" s="211"/>
      <c r="V13" s="211"/>
      <c r="W13" s="211"/>
      <c r="X13" s="211"/>
    </row>
    <row r="14" spans="1:24">
      <c r="A14" s="105" t="s">
        <v>29</v>
      </c>
      <c r="B14" s="213"/>
      <c r="C14" s="213"/>
      <c r="D14" s="213"/>
      <c r="E14" s="213">
        <v>-2530.7692307692309</v>
      </c>
      <c r="F14" s="213"/>
      <c r="G14" s="213"/>
      <c r="H14" s="213">
        <v>-1898.0769230769199</v>
      </c>
      <c r="I14" s="213"/>
      <c r="J14" s="213"/>
      <c r="K14" s="213">
        <v>-1898.0769230769233</v>
      </c>
      <c r="L14" s="213"/>
      <c r="M14" s="213"/>
      <c r="N14" s="213"/>
      <c r="O14" s="213"/>
      <c r="P14" s="213"/>
      <c r="Q14" s="213"/>
      <c r="R14" s="213"/>
      <c r="S14" s="213">
        <v>-5061.5384615384619</v>
      </c>
      <c r="T14" s="213"/>
      <c r="U14" s="213"/>
      <c r="V14" s="213">
        <v>-1898.0769230769233</v>
      </c>
      <c r="W14" s="213"/>
      <c r="X14" s="213"/>
    </row>
    <row r="15" spans="1:24">
      <c r="A15" s="105" t="s">
        <v>4</v>
      </c>
      <c r="B15" s="213"/>
      <c r="C15" s="213"/>
      <c r="D15" s="213"/>
      <c r="E15" s="213"/>
      <c r="F15" s="213"/>
      <c r="G15" s="213">
        <v>-300</v>
      </c>
      <c r="H15" s="213"/>
      <c r="I15" s="213"/>
      <c r="J15" s="213"/>
      <c r="K15" s="213">
        <v>-200</v>
      </c>
      <c r="L15" s="213"/>
      <c r="M15" s="213"/>
      <c r="N15" s="213"/>
      <c r="O15" s="213"/>
      <c r="P15" s="213"/>
      <c r="Q15" s="213"/>
      <c r="R15" s="213"/>
      <c r="S15" s="213"/>
      <c r="T15" s="213"/>
      <c r="U15" s="213">
        <v>-500</v>
      </c>
      <c r="V15" s="213"/>
      <c r="W15" s="213"/>
      <c r="X15" s="213"/>
    </row>
    <row r="16" spans="1:24">
      <c r="A16" s="105" t="s">
        <v>11</v>
      </c>
      <c r="B16" s="213"/>
      <c r="C16" s="213"/>
      <c r="D16" s="213"/>
      <c r="E16" s="213"/>
      <c r="F16" s="213"/>
      <c r="G16" s="213">
        <v>-600</v>
      </c>
      <c r="H16" s="213"/>
      <c r="I16" s="213"/>
      <c r="J16" s="213"/>
      <c r="K16" s="213">
        <v>-400</v>
      </c>
      <c r="L16" s="213"/>
      <c r="M16" s="213"/>
      <c r="N16" s="213"/>
      <c r="O16" s="213"/>
      <c r="P16" s="213"/>
      <c r="Q16" s="213"/>
      <c r="R16" s="213"/>
      <c r="S16" s="213"/>
      <c r="T16" s="213"/>
      <c r="U16" s="213">
        <v>-1000</v>
      </c>
      <c r="V16" s="213"/>
      <c r="W16" s="213"/>
      <c r="X16" s="213"/>
    </row>
    <row r="17" spans="1:24">
      <c r="A17" s="105" t="s">
        <v>259</v>
      </c>
      <c r="B17" s="213">
        <v>0</v>
      </c>
      <c r="C17" s="213">
        <v>0</v>
      </c>
      <c r="D17" s="213">
        <v>0</v>
      </c>
      <c r="E17" s="213">
        <v>-87.5</v>
      </c>
      <c r="F17" s="213">
        <v>-103.125</v>
      </c>
      <c r="G17" s="213">
        <v>-103.125</v>
      </c>
      <c r="H17" s="213">
        <v>-106.25</v>
      </c>
      <c r="I17" s="213">
        <v>-96.875</v>
      </c>
      <c r="J17" s="213">
        <v>-253.125</v>
      </c>
      <c r="K17" s="213">
        <v>-175</v>
      </c>
      <c r="L17" s="213">
        <v>0</v>
      </c>
      <c r="M17" s="213">
        <v>0</v>
      </c>
      <c r="N17" s="213">
        <v>0</v>
      </c>
      <c r="O17" s="213">
        <v>0</v>
      </c>
      <c r="P17" s="213">
        <v>0</v>
      </c>
      <c r="Q17" s="213">
        <v>-565.625</v>
      </c>
      <c r="R17" s="213">
        <v>-843.75</v>
      </c>
      <c r="S17" s="213">
        <v>-437.5</v>
      </c>
      <c r="T17" s="213">
        <v>-506.25</v>
      </c>
      <c r="U17" s="213">
        <v>-878.125</v>
      </c>
      <c r="V17" s="213">
        <v>-406.25</v>
      </c>
      <c r="W17" s="213">
        <v>-696.875</v>
      </c>
      <c r="X17" s="213">
        <v>0</v>
      </c>
    </row>
    <row r="18" spans="1:24">
      <c r="A18" s="105" t="s">
        <v>576</v>
      </c>
      <c r="B18" s="213">
        <v>0</v>
      </c>
      <c r="C18" s="213">
        <v>0</v>
      </c>
      <c r="D18" s="213">
        <v>0</v>
      </c>
      <c r="E18" s="213">
        <v>0</v>
      </c>
      <c r="F18" s="213">
        <v>0</v>
      </c>
      <c r="G18" s="213">
        <v>0</v>
      </c>
      <c r="H18" s="213">
        <v>0</v>
      </c>
      <c r="I18" s="213">
        <v>0</v>
      </c>
      <c r="J18" s="213">
        <v>0</v>
      </c>
      <c r="K18" s="213">
        <v>0</v>
      </c>
      <c r="L18" s="213">
        <v>0</v>
      </c>
      <c r="M18" s="213">
        <v>0</v>
      </c>
      <c r="N18" s="213">
        <v>0</v>
      </c>
      <c r="O18" s="213">
        <v>0</v>
      </c>
      <c r="P18" s="213">
        <v>0</v>
      </c>
      <c r="Q18" s="213">
        <v>0</v>
      </c>
      <c r="R18" s="213">
        <v>0</v>
      </c>
      <c r="S18" s="213">
        <v>0</v>
      </c>
      <c r="T18" s="213">
        <v>0</v>
      </c>
      <c r="U18" s="213">
        <v>-91.572973239218143</v>
      </c>
      <c r="V18" s="213">
        <v>-91.572973239218143</v>
      </c>
      <c r="W18" s="213">
        <v>-91.572973239218143</v>
      </c>
      <c r="X18" s="213">
        <v>-91.572973239218143</v>
      </c>
    </row>
    <row r="19" spans="1:24">
      <c r="A19" s="105" t="s">
        <v>547</v>
      </c>
      <c r="B19" s="213"/>
      <c r="C19" s="213"/>
      <c r="D19" s="213"/>
      <c r="E19" s="213"/>
      <c r="F19" s="213"/>
      <c r="G19" s="213"/>
      <c r="H19" s="213"/>
      <c r="I19" s="213"/>
      <c r="J19" s="213"/>
      <c r="K19" s="213"/>
      <c r="L19" s="213"/>
      <c r="M19" s="213"/>
      <c r="N19" s="213"/>
      <c r="O19" s="213"/>
      <c r="P19" s="213"/>
      <c r="Q19" s="213"/>
      <c r="R19" s="213"/>
      <c r="S19" s="213"/>
      <c r="T19" s="213"/>
      <c r="U19" s="213"/>
      <c r="V19" s="213"/>
      <c r="W19" s="213">
        <v>-115.33</v>
      </c>
      <c r="X19" s="213"/>
    </row>
    <row r="20" spans="1:24">
      <c r="A20" s="107" t="s">
        <v>579</v>
      </c>
      <c r="B20" s="214"/>
      <c r="C20" s="214"/>
      <c r="D20" s="214"/>
      <c r="E20" s="214"/>
      <c r="F20" s="214"/>
      <c r="G20" s="214"/>
      <c r="H20" s="214"/>
      <c r="I20" s="214"/>
      <c r="J20" s="214"/>
      <c r="K20" s="214"/>
      <c r="L20" s="214"/>
      <c r="M20" s="214"/>
      <c r="N20" s="214"/>
      <c r="O20" s="214"/>
      <c r="P20" s="214"/>
      <c r="Q20" s="214"/>
      <c r="R20" s="214"/>
      <c r="S20" s="214"/>
      <c r="T20" s="214"/>
      <c r="U20" s="214"/>
      <c r="V20" s="214"/>
      <c r="W20" s="214"/>
      <c r="X20" s="214"/>
    </row>
    <row r="21" spans="1:24">
      <c r="A21" s="108" t="s">
        <v>577</v>
      </c>
      <c r="B21" s="213">
        <v>0</v>
      </c>
      <c r="C21" s="213">
        <v>0</v>
      </c>
      <c r="D21" s="213">
        <v>0</v>
      </c>
      <c r="E21" s="213">
        <v>0</v>
      </c>
      <c r="F21" s="213">
        <v>0</v>
      </c>
      <c r="G21" s="213">
        <v>0</v>
      </c>
      <c r="H21" s="213">
        <v>0</v>
      </c>
      <c r="I21" s="213">
        <v>0</v>
      </c>
      <c r="J21" s="213">
        <v>0</v>
      </c>
      <c r="K21" s="213">
        <v>0</v>
      </c>
      <c r="L21" s="213">
        <v>0</v>
      </c>
      <c r="M21" s="213">
        <v>0</v>
      </c>
      <c r="N21" s="213">
        <v>0</v>
      </c>
      <c r="O21" s="213">
        <v>0</v>
      </c>
      <c r="P21" s="213">
        <v>0</v>
      </c>
      <c r="Q21" s="213">
        <v>0</v>
      </c>
      <c r="R21" s="213">
        <v>0</v>
      </c>
      <c r="S21" s="213">
        <v>0</v>
      </c>
      <c r="T21" s="213">
        <v>0</v>
      </c>
      <c r="U21" s="213">
        <v>28243.147143768347</v>
      </c>
      <c r="V21" s="213">
        <v>28243.147143768347</v>
      </c>
      <c r="W21" s="213">
        <v>28243.147143768347</v>
      </c>
      <c r="X21" s="213">
        <v>28243.147143768347</v>
      </c>
    </row>
    <row r="22" spans="1:24">
      <c r="A22" s="105" t="s">
        <v>821</v>
      </c>
      <c r="B22" s="213">
        <v>0</v>
      </c>
      <c r="C22" s="213">
        <v>0</v>
      </c>
      <c r="D22" s="213">
        <v>0</v>
      </c>
      <c r="E22" s="213">
        <v>0</v>
      </c>
      <c r="F22" s="213">
        <v>0</v>
      </c>
      <c r="G22" s="213">
        <v>0</v>
      </c>
      <c r="H22" s="213">
        <v>0</v>
      </c>
      <c r="I22" s="213">
        <v>0</v>
      </c>
      <c r="J22" s="213">
        <v>0</v>
      </c>
      <c r="K22" s="213">
        <v>0</v>
      </c>
      <c r="L22" s="213">
        <v>0</v>
      </c>
      <c r="M22" s="213">
        <v>0</v>
      </c>
      <c r="N22" s="213">
        <v>0</v>
      </c>
      <c r="O22" s="213">
        <v>0</v>
      </c>
      <c r="P22" s="213">
        <v>0</v>
      </c>
      <c r="Q22" s="213">
        <v>0</v>
      </c>
      <c r="R22" s="213">
        <v>0</v>
      </c>
      <c r="S22" s="213">
        <v>0</v>
      </c>
      <c r="T22" s="213">
        <v>0</v>
      </c>
      <c r="U22" s="213">
        <v>0</v>
      </c>
      <c r="V22" s="213">
        <v>0</v>
      </c>
      <c r="W22" s="213">
        <v>345.99</v>
      </c>
      <c r="X22" s="213">
        <v>345.99</v>
      </c>
    </row>
    <row r="23" spans="1:24">
      <c r="A23" s="106" t="s">
        <v>822</v>
      </c>
      <c r="B23" s="212"/>
      <c r="C23" s="212"/>
      <c r="D23" s="212"/>
      <c r="E23" s="212"/>
      <c r="F23" s="212"/>
      <c r="G23" s="212"/>
      <c r="H23" s="212"/>
      <c r="I23" s="212"/>
      <c r="J23" s="212"/>
      <c r="K23" s="212"/>
      <c r="L23" s="212"/>
      <c r="M23" s="212"/>
      <c r="N23" s="212"/>
      <c r="O23" s="212"/>
      <c r="P23" s="212"/>
      <c r="Q23" s="212"/>
      <c r="R23" s="212"/>
      <c r="S23" s="212"/>
      <c r="T23" s="212"/>
      <c r="U23" s="212"/>
      <c r="V23" s="212"/>
      <c r="W23" s="212">
        <v>790.58</v>
      </c>
      <c r="X23" s="212">
        <v>790.58</v>
      </c>
    </row>
    <row r="24" spans="1:24">
      <c r="A24" s="109" t="s">
        <v>262</v>
      </c>
      <c r="B24" s="215">
        <v>0</v>
      </c>
      <c r="C24" s="215">
        <v>0</v>
      </c>
      <c r="D24" s="215">
        <v>0</v>
      </c>
      <c r="E24" s="215">
        <v>0</v>
      </c>
      <c r="F24" s="215">
        <v>-2618.2692307692309</v>
      </c>
      <c r="G24" s="215">
        <v>-2721.3942307692309</v>
      </c>
      <c r="H24" s="215">
        <v>-3724.5192307692309</v>
      </c>
      <c r="I24" s="215">
        <v>-5728.8461538461543</v>
      </c>
      <c r="J24" s="215">
        <v>-5825.7211538461543</v>
      </c>
      <c r="K24" s="215">
        <v>-6078.8461538461543</v>
      </c>
      <c r="L24" s="215">
        <v>-8751.923076923078</v>
      </c>
      <c r="M24" s="215">
        <v>-8751.923076923078</v>
      </c>
      <c r="N24" s="215">
        <v>-8751.923076923078</v>
      </c>
      <c r="O24" s="215">
        <v>-8751.923076923078</v>
      </c>
      <c r="P24" s="215">
        <v>-8751.923076923078</v>
      </c>
      <c r="Q24" s="215">
        <v>-8751.923076923078</v>
      </c>
      <c r="R24" s="215">
        <v>-9317.548076923078</v>
      </c>
      <c r="S24" s="215">
        <v>-10161.298076923078</v>
      </c>
      <c r="T24" s="215">
        <v>-15660.336538461539</v>
      </c>
      <c r="U24" s="215">
        <v>-16166.586538461539</v>
      </c>
      <c r="V24" s="215">
        <v>9606.8626320675903</v>
      </c>
      <c r="W24" s="215">
        <v>7210.9627357514491</v>
      </c>
      <c r="X24" s="215">
        <v>6570.7147625122307</v>
      </c>
    </row>
    <row r="25" spans="1:24">
      <c r="A25" s="105" t="s">
        <v>264</v>
      </c>
      <c r="B25" s="213">
        <v>0</v>
      </c>
      <c r="C25" s="213">
        <v>0</v>
      </c>
      <c r="D25" s="213">
        <v>0</v>
      </c>
      <c r="E25" s="213">
        <v>-2618.2692307692309</v>
      </c>
      <c r="F25" s="213">
        <v>-103.125</v>
      </c>
      <c r="G25" s="213">
        <v>-1003.125</v>
      </c>
      <c r="H25" s="213">
        <v>-2004.3269230769233</v>
      </c>
      <c r="I25" s="213">
        <v>-96.875</v>
      </c>
      <c r="J25" s="213">
        <v>-253.125</v>
      </c>
      <c r="K25" s="213">
        <v>-2673.0769230769233</v>
      </c>
      <c r="L25" s="213">
        <v>0</v>
      </c>
      <c r="M25" s="213">
        <v>0</v>
      </c>
      <c r="N25" s="213">
        <v>0</v>
      </c>
      <c r="O25" s="213">
        <v>0</v>
      </c>
      <c r="P25" s="213">
        <v>0</v>
      </c>
      <c r="Q25" s="213">
        <v>-565.625</v>
      </c>
      <c r="R25" s="213">
        <v>-843.75</v>
      </c>
      <c r="S25" s="213">
        <v>-5499.0384615384619</v>
      </c>
      <c r="T25" s="213">
        <v>-506.25</v>
      </c>
      <c r="U25" s="213">
        <v>-2469.6979732392183</v>
      </c>
      <c r="V25" s="213">
        <v>-2395.8998963161416</v>
      </c>
      <c r="W25" s="213">
        <v>-903.77797323921823</v>
      </c>
      <c r="X25" s="213">
        <v>-91.572973239218143</v>
      </c>
    </row>
    <row r="26" spans="1:24">
      <c r="A26" s="106" t="s">
        <v>265</v>
      </c>
      <c r="B26" s="212">
        <v>0</v>
      </c>
      <c r="C26" s="212">
        <v>0</v>
      </c>
      <c r="D26" s="212">
        <v>0</v>
      </c>
      <c r="E26" s="212">
        <v>0</v>
      </c>
      <c r="F26" s="212">
        <v>0</v>
      </c>
      <c r="G26" s="212">
        <v>0</v>
      </c>
      <c r="H26" s="212">
        <v>0</v>
      </c>
      <c r="I26" s="212">
        <v>0</v>
      </c>
      <c r="J26" s="212">
        <v>0</v>
      </c>
      <c r="K26" s="212">
        <v>0</v>
      </c>
      <c r="L26" s="212">
        <v>0</v>
      </c>
      <c r="M26" s="212">
        <v>0</v>
      </c>
      <c r="N26" s="212">
        <v>0</v>
      </c>
      <c r="O26" s="212">
        <v>0</v>
      </c>
      <c r="P26" s="212">
        <v>0</v>
      </c>
      <c r="Q26" s="212">
        <v>0</v>
      </c>
      <c r="R26" s="212">
        <v>0</v>
      </c>
      <c r="S26" s="212">
        <v>0</v>
      </c>
      <c r="T26" s="212">
        <v>0</v>
      </c>
      <c r="U26" s="212">
        <v>28243.147143768347</v>
      </c>
      <c r="V26" s="212">
        <v>0</v>
      </c>
      <c r="W26" s="212">
        <v>263.52999999999997</v>
      </c>
      <c r="X26" s="212">
        <v>0</v>
      </c>
    </row>
    <row r="27" spans="1:24">
      <c r="A27" s="109" t="s">
        <v>263</v>
      </c>
      <c r="B27" s="215">
        <v>0</v>
      </c>
      <c r="C27" s="215">
        <v>0</v>
      </c>
      <c r="D27" s="215">
        <v>0</v>
      </c>
      <c r="E27" s="215">
        <v>-2618.2692307692309</v>
      </c>
      <c r="F27" s="215">
        <v>-2721.3942307692309</v>
      </c>
      <c r="G27" s="215">
        <v>-3724.5192307692309</v>
      </c>
      <c r="H27" s="215">
        <v>-5728.8461538461543</v>
      </c>
      <c r="I27" s="215">
        <v>-5825.7211538461543</v>
      </c>
      <c r="J27" s="215">
        <v>-6078.8461538461543</v>
      </c>
      <c r="K27" s="215">
        <v>-8751.923076923078</v>
      </c>
      <c r="L27" s="215">
        <v>-8751.923076923078</v>
      </c>
      <c r="M27" s="215">
        <v>-8751.923076923078</v>
      </c>
      <c r="N27" s="215">
        <v>-8751.923076923078</v>
      </c>
      <c r="O27" s="215">
        <v>-8751.923076923078</v>
      </c>
      <c r="P27" s="215">
        <v>-8751.923076923078</v>
      </c>
      <c r="Q27" s="215">
        <v>-9317.548076923078</v>
      </c>
      <c r="R27" s="215">
        <v>-10161.298076923078</v>
      </c>
      <c r="S27" s="215">
        <v>-15660.336538461539</v>
      </c>
      <c r="T27" s="215">
        <v>-16166.586538461539</v>
      </c>
      <c r="U27" s="215">
        <v>9606.8626320675903</v>
      </c>
      <c r="V27" s="215">
        <v>7210.9627357514491</v>
      </c>
      <c r="W27" s="215">
        <v>6570.7147625122307</v>
      </c>
      <c r="X27" s="215">
        <v>6479.1417892730124</v>
      </c>
    </row>
    <row r="30" spans="1:24">
      <c r="A30" s="175" t="s">
        <v>841</v>
      </c>
      <c r="B30" s="176"/>
      <c r="C30" s="176"/>
      <c r="D30" s="176"/>
      <c r="E30" s="176"/>
      <c r="F30" s="176"/>
      <c r="G30" s="176"/>
      <c r="H30" s="176"/>
      <c r="I30" s="176"/>
      <c r="J30" s="176"/>
      <c r="K30" s="176"/>
    </row>
    <row r="31" spans="1:24">
      <c r="A31" s="177" t="s">
        <v>728</v>
      </c>
      <c r="B31" s="178" t="s">
        <v>729</v>
      </c>
      <c r="C31" s="178" t="s">
        <v>319</v>
      </c>
      <c r="D31" s="178" t="s">
        <v>304</v>
      </c>
      <c r="E31" s="178" t="s">
        <v>692</v>
      </c>
      <c r="F31" s="178" t="s">
        <v>160</v>
      </c>
      <c r="G31" s="178" t="s">
        <v>171</v>
      </c>
      <c r="H31" s="178" t="s">
        <v>177</v>
      </c>
      <c r="I31" s="178" t="s">
        <v>81</v>
      </c>
    </row>
    <row r="32" spans="1:24">
      <c r="A32" s="179" t="s">
        <v>712</v>
      </c>
      <c r="B32" s="180" t="s">
        <v>719</v>
      </c>
      <c r="C32" s="180"/>
      <c r="D32" s="180"/>
      <c r="E32" s="180"/>
      <c r="F32" s="180">
        <v>1</v>
      </c>
      <c r="G32" s="180"/>
      <c r="H32" s="180">
        <v>2</v>
      </c>
      <c r="I32" s="180">
        <f>SUM(C32:H32)</f>
        <v>3</v>
      </c>
    </row>
    <row r="33" spans="1:11">
      <c r="A33" s="181" t="s">
        <v>711</v>
      </c>
      <c r="B33" s="182" t="s">
        <v>86</v>
      </c>
      <c r="C33" s="182">
        <v>19</v>
      </c>
      <c r="D33" s="182"/>
      <c r="E33" s="182"/>
      <c r="F33" s="182">
        <v>1</v>
      </c>
      <c r="G33" s="182">
        <v>2</v>
      </c>
      <c r="H33" s="182"/>
      <c r="I33" s="237">
        <f t="shared" ref="I33:I38" si="0">SUM(C33:H33)</f>
        <v>22</v>
      </c>
    </row>
    <row r="34" spans="1:11">
      <c r="A34" s="179" t="s">
        <v>855</v>
      </c>
      <c r="B34" s="180" t="s">
        <v>720</v>
      </c>
      <c r="C34" s="180">
        <v>10</v>
      </c>
      <c r="D34" s="180">
        <v>4.75</v>
      </c>
      <c r="E34" s="180"/>
      <c r="F34" s="180">
        <v>1</v>
      </c>
      <c r="G34" s="180"/>
      <c r="H34" s="180"/>
      <c r="I34" s="180">
        <f t="shared" si="0"/>
        <v>15.75</v>
      </c>
    </row>
    <row r="35" spans="1:11">
      <c r="A35" s="181" t="s">
        <v>714</v>
      </c>
      <c r="B35" s="182" t="s">
        <v>93</v>
      </c>
      <c r="C35" s="182"/>
      <c r="D35" s="182"/>
      <c r="E35" s="182"/>
      <c r="F35" s="182">
        <v>1</v>
      </c>
      <c r="G35" s="182"/>
      <c r="H35" s="182"/>
      <c r="I35" s="237">
        <f t="shared" si="0"/>
        <v>1</v>
      </c>
    </row>
    <row r="36" spans="1:11">
      <c r="A36" s="179" t="s">
        <v>715</v>
      </c>
      <c r="B36" s="180" t="s">
        <v>723</v>
      </c>
      <c r="C36" s="180"/>
      <c r="D36" s="180"/>
      <c r="E36" s="180">
        <v>4.75</v>
      </c>
      <c r="F36" s="180">
        <v>1</v>
      </c>
      <c r="G36" s="180"/>
      <c r="H36" s="180"/>
      <c r="I36" s="180">
        <f t="shared" si="0"/>
        <v>5.75</v>
      </c>
    </row>
    <row r="37" spans="1:11">
      <c r="A37" s="181" t="s">
        <v>716</v>
      </c>
      <c r="B37" s="182" t="s">
        <v>721</v>
      </c>
      <c r="C37" s="182"/>
      <c r="D37" s="182"/>
      <c r="E37" s="182"/>
      <c r="F37" s="182">
        <v>1</v>
      </c>
      <c r="G37" s="182"/>
      <c r="H37" s="182"/>
      <c r="I37" s="237">
        <f t="shared" si="0"/>
        <v>1</v>
      </c>
    </row>
    <row r="38" spans="1:11">
      <c r="A38" s="179" t="s">
        <v>717</v>
      </c>
      <c r="B38" s="180" t="s">
        <v>722</v>
      </c>
      <c r="C38" s="180">
        <v>9</v>
      </c>
      <c r="D38" s="180"/>
      <c r="E38" s="180"/>
      <c r="F38" s="180">
        <v>1</v>
      </c>
      <c r="G38" s="180"/>
      <c r="H38" s="180"/>
      <c r="I38" s="180">
        <f t="shared" si="0"/>
        <v>10</v>
      </c>
    </row>
    <row r="39" spans="1:11">
      <c r="H39" s="106" t="s">
        <v>839</v>
      </c>
      <c r="I39" s="238">
        <f>SUM(I32:I38)</f>
        <v>58.5</v>
      </c>
    </row>
    <row r="40" spans="1:11">
      <c r="A40" s="1" t="s">
        <v>851</v>
      </c>
      <c r="B40" s="485" t="s">
        <v>852</v>
      </c>
      <c r="C40" s="485"/>
      <c r="D40" s="485"/>
      <c r="E40" s="485"/>
      <c r="F40" s="485"/>
      <c r="G40" s="485"/>
      <c r="H40" s="240"/>
      <c r="I40" s="241"/>
    </row>
    <row r="41" spans="1:11">
      <c r="H41" s="240"/>
      <c r="I41" s="241"/>
    </row>
    <row r="42" spans="1:11">
      <c r="A42" s="105" t="s">
        <v>833</v>
      </c>
    </row>
    <row r="43" spans="1:11">
      <c r="A43" s="223" t="s">
        <v>72</v>
      </c>
      <c r="B43" s="223" t="s">
        <v>73</v>
      </c>
      <c r="C43" s="223" t="s">
        <v>730</v>
      </c>
      <c r="D43" s="223" t="s">
        <v>731</v>
      </c>
      <c r="E43" s="223" t="s">
        <v>732</v>
      </c>
      <c r="F43" s="223" t="s">
        <v>733</v>
      </c>
      <c r="G43" s="223" t="s">
        <v>734</v>
      </c>
      <c r="H43" s="223" t="s">
        <v>735</v>
      </c>
      <c r="I43" s="223" t="s">
        <v>736</v>
      </c>
      <c r="J43" s="223" t="s">
        <v>81</v>
      </c>
      <c r="K43" s="223" t="s">
        <v>432</v>
      </c>
    </row>
    <row r="44" spans="1:11">
      <c r="A44" s="224" t="s">
        <v>82</v>
      </c>
      <c r="B44" s="225" t="s">
        <v>83</v>
      </c>
      <c r="C44" s="226" t="s">
        <v>84</v>
      </c>
      <c r="D44" s="226" t="s">
        <v>84</v>
      </c>
      <c r="E44" s="226" t="s">
        <v>138</v>
      </c>
      <c r="F44" s="226" t="s">
        <v>85</v>
      </c>
      <c r="G44" s="226" t="s">
        <v>84</v>
      </c>
      <c r="H44" s="226" t="s">
        <v>84</v>
      </c>
      <c r="I44" s="226" t="s">
        <v>84</v>
      </c>
      <c r="J44" s="226" t="s">
        <v>209</v>
      </c>
      <c r="K44" s="226" t="s">
        <v>209</v>
      </c>
    </row>
    <row r="45" spans="1:11">
      <c r="A45" s="222" t="s">
        <v>83</v>
      </c>
      <c r="B45" s="227" t="s">
        <v>86</v>
      </c>
      <c r="C45" s="228" t="s">
        <v>84</v>
      </c>
      <c r="D45" s="228" t="s">
        <v>84</v>
      </c>
      <c r="E45" s="228" t="s">
        <v>138</v>
      </c>
      <c r="F45" s="228" t="s">
        <v>85</v>
      </c>
      <c r="G45" s="228" t="s">
        <v>84</v>
      </c>
      <c r="H45" s="228" t="s">
        <v>84</v>
      </c>
      <c r="I45" s="228" t="s">
        <v>84</v>
      </c>
      <c r="J45" s="228" t="s">
        <v>209</v>
      </c>
      <c r="K45" s="228" t="s">
        <v>209</v>
      </c>
    </row>
    <row r="46" spans="1:11">
      <c r="A46" s="224" t="s">
        <v>87</v>
      </c>
      <c r="B46" s="225" t="s">
        <v>83</v>
      </c>
      <c r="C46" s="226" t="s">
        <v>118</v>
      </c>
      <c r="D46" s="226" t="s">
        <v>84</v>
      </c>
      <c r="E46" s="226" t="s">
        <v>84</v>
      </c>
      <c r="F46" s="226" t="s">
        <v>84</v>
      </c>
      <c r="G46" s="226" t="s">
        <v>84</v>
      </c>
      <c r="H46" s="226" t="s">
        <v>84</v>
      </c>
      <c r="I46" s="226" t="s">
        <v>84</v>
      </c>
      <c r="J46" s="226" t="s">
        <v>118</v>
      </c>
      <c r="K46" s="226" t="s">
        <v>118</v>
      </c>
    </row>
    <row r="47" spans="1:11">
      <c r="A47" s="222" t="s">
        <v>83</v>
      </c>
      <c r="B47" s="229" t="s">
        <v>89</v>
      </c>
      <c r="C47" s="230" t="s">
        <v>85</v>
      </c>
      <c r="D47" s="230" t="s">
        <v>84</v>
      </c>
      <c r="E47" s="230" t="s">
        <v>84</v>
      </c>
      <c r="F47" s="230" t="s">
        <v>84</v>
      </c>
      <c r="G47" s="230" t="s">
        <v>84</v>
      </c>
      <c r="H47" s="230" t="s">
        <v>84</v>
      </c>
      <c r="I47" s="230" t="s">
        <v>84</v>
      </c>
      <c r="J47" s="230" t="s">
        <v>85</v>
      </c>
      <c r="K47" s="230" t="s">
        <v>85</v>
      </c>
    </row>
    <row r="48" spans="1:11">
      <c r="A48" s="222" t="s">
        <v>83</v>
      </c>
      <c r="B48" s="227" t="s">
        <v>86</v>
      </c>
      <c r="C48" s="228" t="s">
        <v>85</v>
      </c>
      <c r="D48" s="228" t="s">
        <v>84</v>
      </c>
      <c r="E48" s="228" t="s">
        <v>84</v>
      </c>
      <c r="F48" s="228" t="s">
        <v>84</v>
      </c>
      <c r="G48" s="228" t="s">
        <v>84</v>
      </c>
      <c r="H48" s="228" t="s">
        <v>84</v>
      </c>
      <c r="I48" s="228" t="s">
        <v>84</v>
      </c>
      <c r="J48" s="228" t="s">
        <v>85</v>
      </c>
      <c r="K48" s="228" t="s">
        <v>85</v>
      </c>
    </row>
    <row r="49" spans="1:12">
      <c r="A49" s="222" t="s">
        <v>83</v>
      </c>
      <c r="B49" s="229" t="s">
        <v>90</v>
      </c>
      <c r="C49" s="230" t="s">
        <v>85</v>
      </c>
      <c r="D49" s="230" t="s">
        <v>84</v>
      </c>
      <c r="E49" s="230" t="s">
        <v>84</v>
      </c>
      <c r="F49" s="230" t="s">
        <v>84</v>
      </c>
      <c r="G49" s="230" t="s">
        <v>84</v>
      </c>
      <c r="H49" s="230" t="s">
        <v>84</v>
      </c>
      <c r="I49" s="230" t="s">
        <v>84</v>
      </c>
      <c r="J49" s="230" t="s">
        <v>85</v>
      </c>
      <c r="K49" s="230" t="s">
        <v>85</v>
      </c>
    </row>
    <row r="50" spans="1:12">
      <c r="A50" s="222" t="s">
        <v>83</v>
      </c>
      <c r="B50" s="227" t="s">
        <v>121</v>
      </c>
      <c r="C50" s="228" t="s">
        <v>85</v>
      </c>
      <c r="D50" s="228" t="s">
        <v>84</v>
      </c>
      <c r="E50" s="228" t="s">
        <v>84</v>
      </c>
      <c r="F50" s="228" t="s">
        <v>84</v>
      </c>
      <c r="G50" s="228" t="s">
        <v>84</v>
      </c>
      <c r="H50" s="228" t="s">
        <v>84</v>
      </c>
      <c r="I50" s="228" t="s">
        <v>84</v>
      </c>
      <c r="J50" s="228" t="s">
        <v>85</v>
      </c>
      <c r="K50" s="228" t="s">
        <v>85</v>
      </c>
    </row>
    <row r="51" spans="1:12">
      <c r="A51" s="222" t="s">
        <v>83</v>
      </c>
      <c r="B51" s="229" t="s">
        <v>91</v>
      </c>
      <c r="C51" s="230" t="s">
        <v>85</v>
      </c>
      <c r="D51" s="230" t="s">
        <v>84</v>
      </c>
      <c r="E51" s="230" t="s">
        <v>84</v>
      </c>
      <c r="F51" s="230" t="s">
        <v>84</v>
      </c>
      <c r="G51" s="230" t="s">
        <v>84</v>
      </c>
      <c r="H51" s="230" t="s">
        <v>84</v>
      </c>
      <c r="I51" s="230" t="s">
        <v>84</v>
      </c>
      <c r="J51" s="230" t="s">
        <v>85</v>
      </c>
      <c r="K51" s="230" t="s">
        <v>85</v>
      </c>
    </row>
    <row r="52" spans="1:12">
      <c r="A52" s="224" t="s">
        <v>282</v>
      </c>
      <c r="B52" s="225" t="s">
        <v>83</v>
      </c>
      <c r="C52" s="226" t="s">
        <v>84</v>
      </c>
      <c r="D52" s="226" t="s">
        <v>84</v>
      </c>
      <c r="E52" s="226" t="s">
        <v>84</v>
      </c>
      <c r="F52" s="226" t="s">
        <v>118</v>
      </c>
      <c r="G52" s="226" t="s">
        <v>209</v>
      </c>
      <c r="H52" s="226" t="s">
        <v>123</v>
      </c>
      <c r="I52" s="226" t="s">
        <v>285</v>
      </c>
      <c r="J52" s="226" t="s">
        <v>762</v>
      </c>
      <c r="K52" s="226" t="s">
        <v>762</v>
      </c>
    </row>
    <row r="53" spans="1:12">
      <c r="A53" s="222" t="s">
        <v>83</v>
      </c>
      <c r="B53" s="227" t="s">
        <v>89</v>
      </c>
      <c r="C53" s="228" t="s">
        <v>84</v>
      </c>
      <c r="D53" s="228" t="s">
        <v>84</v>
      </c>
      <c r="E53" s="228" t="s">
        <v>84</v>
      </c>
      <c r="F53" s="228" t="s">
        <v>84</v>
      </c>
      <c r="G53" s="228" t="s">
        <v>84</v>
      </c>
      <c r="H53" s="228" t="s">
        <v>123</v>
      </c>
      <c r="I53" s="228" t="s">
        <v>198</v>
      </c>
      <c r="J53" s="228" t="s">
        <v>138</v>
      </c>
      <c r="K53" s="228" t="s">
        <v>138</v>
      </c>
    </row>
    <row r="54" spans="1:12">
      <c r="A54" s="222" t="s">
        <v>83</v>
      </c>
      <c r="B54" s="229" t="s">
        <v>86</v>
      </c>
      <c r="C54" s="230" t="s">
        <v>84</v>
      </c>
      <c r="D54" s="230" t="s">
        <v>84</v>
      </c>
      <c r="E54" s="230" t="s">
        <v>84</v>
      </c>
      <c r="F54" s="230" t="s">
        <v>85</v>
      </c>
      <c r="G54" s="230" t="s">
        <v>84</v>
      </c>
      <c r="H54" s="230" t="s">
        <v>84</v>
      </c>
      <c r="I54" s="230" t="s">
        <v>123</v>
      </c>
      <c r="J54" s="230" t="s">
        <v>141</v>
      </c>
      <c r="K54" s="230" t="s">
        <v>141</v>
      </c>
    </row>
    <row r="55" spans="1:12">
      <c r="A55" s="222" t="s">
        <v>83</v>
      </c>
      <c r="B55" s="227" t="s">
        <v>90</v>
      </c>
      <c r="C55" s="228" t="s">
        <v>84</v>
      </c>
      <c r="D55" s="228" t="s">
        <v>84</v>
      </c>
      <c r="E55" s="228" t="s">
        <v>84</v>
      </c>
      <c r="F55" s="228" t="s">
        <v>138</v>
      </c>
      <c r="G55" s="228" t="s">
        <v>84</v>
      </c>
      <c r="H55" s="228" t="s">
        <v>84</v>
      </c>
      <c r="I55" s="228" t="s">
        <v>189</v>
      </c>
      <c r="J55" s="228" t="s">
        <v>142</v>
      </c>
      <c r="K55" s="228" t="s">
        <v>142</v>
      </c>
    </row>
    <row r="56" spans="1:12">
      <c r="A56" s="222" t="s">
        <v>83</v>
      </c>
      <c r="B56" s="229" t="s">
        <v>92</v>
      </c>
      <c r="C56" s="230" t="s">
        <v>84</v>
      </c>
      <c r="D56" s="230" t="s">
        <v>84</v>
      </c>
      <c r="E56" s="230" t="s">
        <v>84</v>
      </c>
      <c r="F56" s="230" t="s">
        <v>84</v>
      </c>
      <c r="G56" s="230" t="s">
        <v>84</v>
      </c>
      <c r="H56" s="230" t="s">
        <v>84</v>
      </c>
      <c r="I56" s="230" t="s">
        <v>209</v>
      </c>
      <c r="J56" s="230" t="s">
        <v>209</v>
      </c>
      <c r="K56" s="230" t="s">
        <v>209</v>
      </c>
    </row>
    <row r="57" spans="1:12">
      <c r="A57" s="222" t="s">
        <v>83</v>
      </c>
      <c r="B57" s="227" t="s">
        <v>93</v>
      </c>
      <c r="C57" s="228" t="s">
        <v>84</v>
      </c>
      <c r="D57" s="228" t="s">
        <v>84</v>
      </c>
      <c r="E57" s="228" t="s">
        <v>84</v>
      </c>
      <c r="F57" s="228" t="s">
        <v>138</v>
      </c>
      <c r="G57" s="228" t="s">
        <v>209</v>
      </c>
      <c r="H57" s="228" t="s">
        <v>84</v>
      </c>
      <c r="I57" s="228" t="s">
        <v>84</v>
      </c>
      <c r="J57" s="228" t="s">
        <v>118</v>
      </c>
      <c r="K57" s="228" t="s">
        <v>118</v>
      </c>
    </row>
    <row r="58" spans="1:12">
      <c r="A58" s="224" t="s">
        <v>105</v>
      </c>
      <c r="B58" s="225" t="s">
        <v>83</v>
      </c>
      <c r="C58" s="226" t="s">
        <v>84</v>
      </c>
      <c r="D58" s="226" t="s">
        <v>138</v>
      </c>
      <c r="E58" s="226" t="s">
        <v>85</v>
      </c>
      <c r="F58" s="226" t="s">
        <v>84</v>
      </c>
      <c r="G58" s="226" t="s">
        <v>198</v>
      </c>
      <c r="H58" s="226" t="s">
        <v>85</v>
      </c>
      <c r="I58" s="226" t="s">
        <v>84</v>
      </c>
      <c r="J58" s="226" t="s">
        <v>249</v>
      </c>
      <c r="K58" s="226" t="s">
        <v>249</v>
      </c>
    </row>
    <row r="59" spans="1:12">
      <c r="A59" s="222" t="s">
        <v>83</v>
      </c>
      <c r="B59" s="229" t="s">
        <v>89</v>
      </c>
      <c r="C59" s="230" t="s">
        <v>84</v>
      </c>
      <c r="D59" s="230" t="s">
        <v>138</v>
      </c>
      <c r="E59" s="230" t="s">
        <v>85</v>
      </c>
      <c r="F59" s="230" t="s">
        <v>84</v>
      </c>
      <c r="G59" s="230" t="s">
        <v>84</v>
      </c>
      <c r="H59" s="230" t="s">
        <v>85</v>
      </c>
      <c r="I59" s="230" t="s">
        <v>84</v>
      </c>
      <c r="J59" s="230" t="s">
        <v>117</v>
      </c>
      <c r="K59" s="230" t="s">
        <v>117</v>
      </c>
    </row>
    <row r="60" spans="1:12">
      <c r="A60" s="222" t="s">
        <v>83</v>
      </c>
      <c r="B60" s="227" t="s">
        <v>86</v>
      </c>
      <c r="C60" s="228" t="s">
        <v>84</v>
      </c>
      <c r="D60" s="228" t="s">
        <v>84</v>
      </c>
      <c r="E60" s="228" t="s">
        <v>84</v>
      </c>
      <c r="F60" s="228" t="s">
        <v>84</v>
      </c>
      <c r="G60" s="228" t="s">
        <v>198</v>
      </c>
      <c r="H60" s="228" t="s">
        <v>84</v>
      </c>
      <c r="I60" s="228" t="s">
        <v>84</v>
      </c>
      <c r="J60" s="228" t="s">
        <v>198</v>
      </c>
      <c r="K60" s="228" t="s">
        <v>198</v>
      </c>
    </row>
    <row r="61" spans="1:12">
      <c r="A61" s="224" t="s">
        <v>287</v>
      </c>
      <c r="B61" s="225" t="s">
        <v>83</v>
      </c>
      <c r="C61" s="226" t="s">
        <v>84</v>
      </c>
      <c r="D61" s="226" t="s">
        <v>84</v>
      </c>
      <c r="E61" s="226" t="s">
        <v>84</v>
      </c>
      <c r="F61" s="226" t="s">
        <v>189</v>
      </c>
      <c r="G61" s="226" t="s">
        <v>84</v>
      </c>
      <c r="H61" s="226" t="s">
        <v>138</v>
      </c>
      <c r="I61" s="226" t="s">
        <v>138</v>
      </c>
      <c r="J61" s="226" t="s">
        <v>737</v>
      </c>
      <c r="K61" s="226" t="s">
        <v>737</v>
      </c>
    </row>
    <row r="62" spans="1:12">
      <c r="A62" s="222" t="s">
        <v>83</v>
      </c>
      <c r="B62" s="239" t="s">
        <v>91</v>
      </c>
      <c r="C62" s="231" t="s">
        <v>84</v>
      </c>
      <c r="D62" s="231" t="s">
        <v>84</v>
      </c>
      <c r="E62" s="231" t="s">
        <v>84</v>
      </c>
      <c r="F62" s="231" t="s">
        <v>84</v>
      </c>
      <c r="G62" s="231" t="s">
        <v>84</v>
      </c>
      <c r="H62" s="231" t="s">
        <v>138</v>
      </c>
      <c r="I62" s="231" t="s">
        <v>138</v>
      </c>
      <c r="J62" s="231" t="s">
        <v>117</v>
      </c>
      <c r="K62" s="231">
        <v>0</v>
      </c>
      <c r="L62" s="250" t="s">
        <v>850</v>
      </c>
    </row>
    <row r="63" spans="1:12">
      <c r="A63" s="222" t="s">
        <v>83</v>
      </c>
      <c r="B63" s="227" t="s">
        <v>92</v>
      </c>
      <c r="C63" s="228" t="s">
        <v>84</v>
      </c>
      <c r="D63" s="228" t="s">
        <v>84</v>
      </c>
      <c r="E63" s="228" t="s">
        <v>84</v>
      </c>
      <c r="F63" s="228" t="s">
        <v>189</v>
      </c>
      <c r="G63" s="228" t="s">
        <v>84</v>
      </c>
      <c r="H63" s="228" t="s">
        <v>84</v>
      </c>
      <c r="I63" s="228" t="s">
        <v>84</v>
      </c>
      <c r="J63" s="228" t="s">
        <v>189</v>
      </c>
      <c r="K63" s="228" t="s">
        <v>189</v>
      </c>
    </row>
    <row r="64" spans="1:12">
      <c r="A64" s="224" t="s">
        <v>643</v>
      </c>
      <c r="B64" s="225" t="s">
        <v>83</v>
      </c>
      <c r="C64" s="226" t="s">
        <v>117</v>
      </c>
      <c r="D64" s="226" t="s">
        <v>84</v>
      </c>
      <c r="E64" s="226" t="s">
        <v>84</v>
      </c>
      <c r="F64" s="226" t="s">
        <v>84</v>
      </c>
      <c r="G64" s="226" t="s">
        <v>84</v>
      </c>
      <c r="H64" s="226" t="s">
        <v>84</v>
      </c>
      <c r="I64" s="226" t="s">
        <v>84</v>
      </c>
      <c r="J64" s="226" t="s">
        <v>117</v>
      </c>
      <c r="K64" s="226" t="s">
        <v>117</v>
      </c>
    </row>
    <row r="65" spans="1:13">
      <c r="A65" s="222" t="s">
        <v>83</v>
      </c>
      <c r="B65" s="229" t="s">
        <v>86</v>
      </c>
      <c r="C65" s="230" t="s">
        <v>85</v>
      </c>
      <c r="D65" s="230" t="s">
        <v>84</v>
      </c>
      <c r="E65" s="230" t="s">
        <v>84</v>
      </c>
      <c r="F65" s="230" t="s">
        <v>84</v>
      </c>
      <c r="G65" s="230" t="s">
        <v>84</v>
      </c>
      <c r="H65" s="230" t="s">
        <v>84</v>
      </c>
      <c r="I65" s="230" t="s">
        <v>84</v>
      </c>
      <c r="J65" s="230" t="s">
        <v>85</v>
      </c>
      <c r="K65" s="230" t="s">
        <v>85</v>
      </c>
    </row>
    <row r="66" spans="1:13">
      <c r="A66" s="222" t="s">
        <v>83</v>
      </c>
      <c r="B66" s="227" t="s">
        <v>90</v>
      </c>
      <c r="C66" s="228" t="s">
        <v>85</v>
      </c>
      <c r="D66" s="228" t="s">
        <v>84</v>
      </c>
      <c r="E66" s="228" t="s">
        <v>84</v>
      </c>
      <c r="F66" s="228" t="s">
        <v>84</v>
      </c>
      <c r="G66" s="228" t="s">
        <v>84</v>
      </c>
      <c r="H66" s="228" t="s">
        <v>84</v>
      </c>
      <c r="I66" s="228" t="s">
        <v>84</v>
      </c>
      <c r="J66" s="228" t="s">
        <v>85</v>
      </c>
      <c r="K66" s="228" t="s">
        <v>85</v>
      </c>
    </row>
    <row r="67" spans="1:13">
      <c r="A67" s="222" t="s">
        <v>83</v>
      </c>
      <c r="B67" s="229" t="s">
        <v>91</v>
      </c>
      <c r="C67" s="230" t="s">
        <v>85</v>
      </c>
      <c r="D67" s="230" t="s">
        <v>84</v>
      </c>
      <c r="E67" s="230" t="s">
        <v>84</v>
      </c>
      <c r="F67" s="230" t="s">
        <v>84</v>
      </c>
      <c r="G67" s="230" t="s">
        <v>84</v>
      </c>
      <c r="H67" s="230" t="s">
        <v>84</v>
      </c>
      <c r="I67" s="230" t="s">
        <v>84</v>
      </c>
      <c r="J67" s="230" t="s">
        <v>85</v>
      </c>
      <c r="K67" s="230" t="s">
        <v>85</v>
      </c>
    </row>
    <row r="68" spans="1:13">
      <c r="A68" s="222" t="s">
        <v>83</v>
      </c>
      <c r="B68" s="227" t="s">
        <v>93</v>
      </c>
      <c r="C68" s="228" t="s">
        <v>85</v>
      </c>
      <c r="D68" s="228" t="s">
        <v>84</v>
      </c>
      <c r="E68" s="228" t="s">
        <v>84</v>
      </c>
      <c r="F68" s="228" t="s">
        <v>84</v>
      </c>
      <c r="G68" s="228" t="s">
        <v>84</v>
      </c>
      <c r="H68" s="228" t="s">
        <v>84</v>
      </c>
      <c r="I68" s="228" t="s">
        <v>84</v>
      </c>
      <c r="J68" s="228" t="s">
        <v>85</v>
      </c>
      <c r="K68" s="228" t="s">
        <v>85</v>
      </c>
    </row>
    <row r="69" spans="1:13">
      <c r="A69" s="223" t="s">
        <v>94</v>
      </c>
      <c r="B69" s="232" t="s">
        <v>83</v>
      </c>
      <c r="C69" s="233" t="s">
        <v>283</v>
      </c>
      <c r="D69" s="233" t="s">
        <v>138</v>
      </c>
      <c r="E69" s="233" t="s">
        <v>209</v>
      </c>
      <c r="F69" s="233" t="s">
        <v>763</v>
      </c>
      <c r="G69" s="233" t="s">
        <v>245</v>
      </c>
      <c r="H69" s="233" t="s">
        <v>249</v>
      </c>
      <c r="I69" s="233" t="s">
        <v>199</v>
      </c>
      <c r="J69" s="233" t="s">
        <v>764</v>
      </c>
      <c r="K69" s="233" t="s">
        <v>838</v>
      </c>
    </row>
    <row r="70" spans="1:13">
      <c r="J70" s="1" t="s">
        <v>847</v>
      </c>
      <c r="K70" s="1">
        <v>32.5</v>
      </c>
      <c r="L70" t="s">
        <v>863</v>
      </c>
      <c r="M70">
        <f>I39-K70</f>
        <v>26</v>
      </c>
    </row>
    <row r="72" spans="1:13" ht="54.75" customHeight="1">
      <c r="A72" s="247" t="s">
        <v>845</v>
      </c>
      <c r="B72" s="247" t="s">
        <v>842</v>
      </c>
      <c r="C72" s="484" t="s">
        <v>856</v>
      </c>
      <c r="D72" s="484"/>
      <c r="E72" s="484"/>
      <c r="F72" s="484"/>
    </row>
    <row r="73" spans="1:13" ht="60.75" customHeight="1">
      <c r="B73" s="247" t="s">
        <v>853</v>
      </c>
      <c r="C73" s="489" t="s">
        <v>857</v>
      </c>
      <c r="D73" s="489"/>
      <c r="E73" s="489"/>
      <c r="F73" s="489"/>
    </row>
    <row r="74" spans="1:13" ht="126.75" customHeight="1">
      <c r="B74" s="247" t="s">
        <v>844</v>
      </c>
      <c r="C74" s="489" t="s">
        <v>858</v>
      </c>
      <c r="D74" s="489"/>
      <c r="E74" s="489"/>
      <c r="F74" s="489"/>
    </row>
    <row r="75" spans="1:13">
      <c r="B75" s="247"/>
      <c r="C75" s="248"/>
    </row>
    <row r="77" spans="1:13" ht="56.25" customHeight="1">
      <c r="B77" s="247" t="s">
        <v>854</v>
      </c>
      <c r="C77" s="484" t="s">
        <v>860</v>
      </c>
      <c r="D77" s="484"/>
      <c r="E77" s="484"/>
      <c r="F77" s="484"/>
    </row>
    <row r="79" spans="1:13" ht="61.5" customHeight="1">
      <c r="A79" s="247" t="s">
        <v>846</v>
      </c>
      <c r="B79" s="487" t="s">
        <v>859</v>
      </c>
      <c r="C79" s="487"/>
      <c r="D79" s="487"/>
      <c r="E79" s="487"/>
      <c r="F79" s="487"/>
    </row>
    <row r="80" spans="1:13">
      <c r="B80" s="247"/>
      <c r="C80" s="249"/>
    </row>
    <row r="81" spans="1:11">
      <c r="A81" s="1"/>
      <c r="B81" s="118"/>
    </row>
    <row r="83" spans="1:11">
      <c r="A83" s="175" t="s">
        <v>840</v>
      </c>
      <c r="B83" s="176"/>
      <c r="C83" s="176"/>
      <c r="D83" s="176"/>
      <c r="E83" s="176"/>
      <c r="F83" s="176"/>
      <c r="G83" s="176"/>
      <c r="H83" s="176"/>
      <c r="I83" s="176"/>
      <c r="J83" s="176"/>
      <c r="K83" s="176"/>
    </row>
    <row r="84" spans="1:11">
      <c r="A84" s="177" t="s">
        <v>728</v>
      </c>
      <c r="B84" s="178" t="s">
        <v>729</v>
      </c>
      <c r="C84" s="178" t="s">
        <v>319</v>
      </c>
      <c r="D84" s="178" t="s">
        <v>304</v>
      </c>
      <c r="E84" s="178" t="s">
        <v>692</v>
      </c>
      <c r="F84" s="178" t="s">
        <v>160</v>
      </c>
      <c r="G84" s="178" t="s">
        <v>171</v>
      </c>
      <c r="H84" s="178" t="s">
        <v>177</v>
      </c>
      <c r="I84" s="178" t="s">
        <v>81</v>
      </c>
    </row>
    <row r="85" spans="1:11">
      <c r="A85" s="179" t="s">
        <v>712</v>
      </c>
      <c r="B85" s="180" t="s">
        <v>719</v>
      </c>
      <c r="C85" s="180"/>
      <c r="D85" s="180"/>
      <c r="E85" s="180"/>
      <c r="F85" s="180">
        <v>1</v>
      </c>
      <c r="G85" s="180"/>
      <c r="H85" s="180">
        <v>4</v>
      </c>
      <c r="I85" s="180">
        <f>SUM(C85:H85)</f>
        <v>5</v>
      </c>
    </row>
    <row r="86" spans="1:11">
      <c r="A86" s="181" t="s">
        <v>711</v>
      </c>
      <c r="B86" s="182" t="s">
        <v>86</v>
      </c>
      <c r="C86" s="182"/>
      <c r="D86" s="182"/>
      <c r="E86" s="182"/>
      <c r="F86" s="182">
        <v>1</v>
      </c>
      <c r="G86" s="182">
        <v>2</v>
      </c>
      <c r="H86" s="182">
        <v>2</v>
      </c>
      <c r="I86" s="237">
        <f t="shared" ref="I86:I91" si="1">SUM(C86:H86)</f>
        <v>5</v>
      </c>
    </row>
    <row r="87" spans="1:11">
      <c r="A87" s="179" t="s">
        <v>855</v>
      </c>
      <c r="B87" s="180" t="s">
        <v>720</v>
      </c>
      <c r="C87" s="180">
        <v>2</v>
      </c>
      <c r="D87" s="180">
        <v>2.75</v>
      </c>
      <c r="E87" s="180"/>
      <c r="F87" s="180">
        <v>1</v>
      </c>
      <c r="G87" s="180"/>
      <c r="H87" s="180"/>
      <c r="I87" s="180">
        <f t="shared" si="1"/>
        <v>5.75</v>
      </c>
    </row>
    <row r="88" spans="1:11">
      <c r="A88" s="181" t="s">
        <v>714</v>
      </c>
      <c r="B88" s="182" t="s">
        <v>93</v>
      </c>
      <c r="C88" s="182">
        <v>20</v>
      </c>
      <c r="D88" s="182"/>
      <c r="E88" s="182"/>
      <c r="F88" s="182">
        <v>1</v>
      </c>
      <c r="G88" s="182"/>
      <c r="H88" s="182"/>
      <c r="I88" s="237">
        <f t="shared" si="1"/>
        <v>21</v>
      </c>
    </row>
    <row r="89" spans="1:11">
      <c r="A89" s="179" t="s">
        <v>715</v>
      </c>
      <c r="B89" s="180" t="s">
        <v>723</v>
      </c>
      <c r="C89" s="180"/>
      <c r="D89" s="180"/>
      <c r="E89" s="180">
        <v>2.75</v>
      </c>
      <c r="F89" s="180">
        <v>1</v>
      </c>
      <c r="G89" s="180"/>
      <c r="H89" s="180"/>
      <c r="I89" s="180">
        <f t="shared" si="1"/>
        <v>3.75</v>
      </c>
    </row>
    <row r="90" spans="1:11">
      <c r="A90" s="181" t="s">
        <v>716</v>
      </c>
      <c r="B90" s="182" t="s">
        <v>721</v>
      </c>
      <c r="C90" s="182"/>
      <c r="D90" s="182"/>
      <c r="E90" s="182"/>
      <c r="F90" s="182">
        <v>1</v>
      </c>
      <c r="G90" s="182"/>
      <c r="H90" s="182"/>
      <c r="I90" s="237">
        <f t="shared" si="1"/>
        <v>1</v>
      </c>
    </row>
    <row r="91" spans="1:11">
      <c r="A91" s="179" t="s">
        <v>717</v>
      </c>
      <c r="B91" s="180" t="s">
        <v>722</v>
      </c>
      <c r="C91" s="180"/>
      <c r="D91" s="180"/>
      <c r="E91" s="180"/>
      <c r="F91" s="180">
        <v>1</v>
      </c>
      <c r="G91" s="180"/>
      <c r="H91" s="180"/>
      <c r="I91" s="180">
        <f t="shared" si="1"/>
        <v>1</v>
      </c>
    </row>
    <row r="92" spans="1:11">
      <c r="H92" s="106" t="s">
        <v>839</v>
      </c>
      <c r="I92" s="238">
        <f>SUM(I85:I91)</f>
        <v>42.5</v>
      </c>
    </row>
    <row r="93" spans="1:11" ht="47.25" customHeight="1">
      <c r="A93" s="1" t="s">
        <v>851</v>
      </c>
      <c r="B93" s="484" t="s">
        <v>861</v>
      </c>
      <c r="C93" s="484"/>
      <c r="D93" s="484"/>
      <c r="E93" s="484"/>
      <c r="F93" s="484"/>
      <c r="G93" s="484"/>
      <c r="H93" s="240"/>
      <c r="I93" s="241"/>
    </row>
    <row r="94" spans="1:11">
      <c r="H94" s="240"/>
      <c r="I94" s="241"/>
    </row>
    <row r="95" spans="1:11">
      <c r="A95" s="105" t="s">
        <v>837</v>
      </c>
    </row>
    <row r="96" spans="1:11">
      <c r="A96" s="223" t="s">
        <v>72</v>
      </c>
      <c r="B96" s="223" t="s">
        <v>73</v>
      </c>
      <c r="C96" s="223" t="s">
        <v>767</v>
      </c>
      <c r="D96" s="223" t="s">
        <v>768</v>
      </c>
      <c r="E96" s="223" t="s">
        <v>769</v>
      </c>
      <c r="F96" s="223" t="s">
        <v>770</v>
      </c>
      <c r="G96" s="223" t="s">
        <v>771</v>
      </c>
      <c r="H96" s="223" t="s">
        <v>772</v>
      </c>
      <c r="I96" s="223" t="s">
        <v>773</v>
      </c>
      <c r="J96" s="223" t="s">
        <v>81</v>
      </c>
      <c r="K96" s="223" t="s">
        <v>430</v>
      </c>
    </row>
    <row r="97" spans="1:11">
      <c r="A97" s="224" t="s">
        <v>87</v>
      </c>
      <c r="B97" s="225" t="s">
        <v>83</v>
      </c>
      <c r="C97" s="226" t="s">
        <v>737</v>
      </c>
      <c r="D97" s="226" t="s">
        <v>84</v>
      </c>
      <c r="E97" s="226" t="s">
        <v>84</v>
      </c>
      <c r="F97" s="226" t="s">
        <v>84</v>
      </c>
      <c r="G97" s="226" t="s">
        <v>84</v>
      </c>
      <c r="H97" s="226" t="s">
        <v>84</v>
      </c>
      <c r="I97" s="226" t="s">
        <v>84</v>
      </c>
      <c r="J97" s="226" t="s">
        <v>737</v>
      </c>
      <c r="K97" s="226" t="s">
        <v>737</v>
      </c>
    </row>
    <row r="98" spans="1:11">
      <c r="A98" s="222" t="s">
        <v>83</v>
      </c>
      <c r="B98" s="229" t="s">
        <v>719</v>
      </c>
      <c r="C98" s="230" t="s">
        <v>189</v>
      </c>
      <c r="D98" s="230" t="s">
        <v>84</v>
      </c>
      <c r="E98" s="230" t="s">
        <v>84</v>
      </c>
      <c r="F98" s="230" t="s">
        <v>84</v>
      </c>
      <c r="G98" s="230" t="s">
        <v>84</v>
      </c>
      <c r="H98" s="230" t="s">
        <v>84</v>
      </c>
      <c r="I98" s="230" t="s">
        <v>84</v>
      </c>
      <c r="J98" s="230" t="s">
        <v>189</v>
      </c>
      <c r="K98" s="230" t="s">
        <v>189</v>
      </c>
    </row>
    <row r="99" spans="1:11">
      <c r="A99" s="234" t="s">
        <v>83</v>
      </c>
      <c r="B99" s="227" t="s">
        <v>86</v>
      </c>
      <c r="C99" s="228" t="s">
        <v>189</v>
      </c>
      <c r="D99" s="228" t="s">
        <v>84</v>
      </c>
      <c r="E99" s="228" t="s">
        <v>84</v>
      </c>
      <c r="F99" s="228" t="s">
        <v>84</v>
      </c>
      <c r="G99" s="228" t="s">
        <v>84</v>
      </c>
      <c r="H99" s="228" t="s">
        <v>84</v>
      </c>
      <c r="I99" s="228" t="s">
        <v>84</v>
      </c>
      <c r="J99" s="228" t="s">
        <v>189</v>
      </c>
      <c r="K99" s="228" t="s">
        <v>189</v>
      </c>
    </row>
    <row r="100" spans="1:11">
      <c r="A100" s="222" t="s">
        <v>83</v>
      </c>
      <c r="B100" s="229" t="s">
        <v>836</v>
      </c>
      <c r="C100" s="230" t="s">
        <v>189</v>
      </c>
      <c r="D100" s="230" t="s">
        <v>84</v>
      </c>
      <c r="E100" s="230" t="s">
        <v>84</v>
      </c>
      <c r="F100" s="230" t="s">
        <v>84</v>
      </c>
      <c r="G100" s="230" t="s">
        <v>84</v>
      </c>
      <c r="H100" s="230" t="s">
        <v>84</v>
      </c>
      <c r="I100" s="230" t="s">
        <v>84</v>
      </c>
      <c r="J100" s="230" t="s">
        <v>189</v>
      </c>
      <c r="K100" s="230" t="s">
        <v>189</v>
      </c>
    </row>
    <row r="101" spans="1:11">
      <c r="A101" s="222" t="s">
        <v>83</v>
      </c>
      <c r="B101" s="227" t="s">
        <v>723</v>
      </c>
      <c r="C101" s="228" t="s">
        <v>189</v>
      </c>
      <c r="D101" s="228" t="s">
        <v>84</v>
      </c>
      <c r="E101" s="228" t="s">
        <v>84</v>
      </c>
      <c r="F101" s="228" t="s">
        <v>84</v>
      </c>
      <c r="G101" s="228" t="s">
        <v>84</v>
      </c>
      <c r="H101" s="228" t="s">
        <v>84</v>
      </c>
      <c r="I101" s="228" t="s">
        <v>84</v>
      </c>
      <c r="J101" s="228" t="s">
        <v>189</v>
      </c>
      <c r="K101" s="228" t="s">
        <v>189</v>
      </c>
    </row>
    <row r="102" spans="1:11">
      <c r="A102" s="222" t="s">
        <v>83</v>
      </c>
      <c r="B102" s="239" t="s">
        <v>722</v>
      </c>
      <c r="C102" s="231" t="s">
        <v>85</v>
      </c>
      <c r="D102" s="231" t="s">
        <v>84</v>
      </c>
      <c r="E102" s="231" t="s">
        <v>84</v>
      </c>
      <c r="F102" s="231" t="s">
        <v>84</v>
      </c>
      <c r="G102" s="231" t="s">
        <v>84</v>
      </c>
      <c r="H102" s="231" t="s">
        <v>84</v>
      </c>
      <c r="I102" s="231" t="s">
        <v>84</v>
      </c>
      <c r="J102" s="231" t="s">
        <v>85</v>
      </c>
      <c r="K102" s="236">
        <v>3.125E-2</v>
      </c>
    </row>
    <row r="103" spans="1:11">
      <c r="A103" s="222" t="s">
        <v>83</v>
      </c>
      <c r="B103" s="227" t="s">
        <v>93</v>
      </c>
      <c r="C103" s="228" t="s">
        <v>189</v>
      </c>
      <c r="D103" s="228" t="s">
        <v>84</v>
      </c>
      <c r="E103" s="228" t="s">
        <v>84</v>
      </c>
      <c r="F103" s="228" t="s">
        <v>84</v>
      </c>
      <c r="G103" s="228" t="s">
        <v>84</v>
      </c>
      <c r="H103" s="228" t="s">
        <v>84</v>
      </c>
      <c r="I103" s="228" t="s">
        <v>84</v>
      </c>
      <c r="J103" s="228" t="s">
        <v>189</v>
      </c>
      <c r="K103" s="228" t="s">
        <v>189</v>
      </c>
    </row>
    <row r="104" spans="1:11">
      <c r="A104" s="222"/>
      <c r="B104" s="239" t="s">
        <v>720</v>
      </c>
      <c r="C104" s="231">
        <v>3.125E-2</v>
      </c>
      <c r="D104" s="231"/>
      <c r="E104" s="231"/>
      <c r="F104" s="231"/>
      <c r="G104" s="231"/>
      <c r="H104" s="231"/>
      <c r="I104" s="231"/>
      <c r="J104" s="231"/>
      <c r="K104" s="231">
        <v>3.125E-2</v>
      </c>
    </row>
    <row r="105" spans="1:11">
      <c r="A105" s="224" t="s">
        <v>282</v>
      </c>
      <c r="B105" s="225" t="s">
        <v>83</v>
      </c>
      <c r="C105" s="226" t="s">
        <v>85</v>
      </c>
      <c r="D105" s="226" t="s">
        <v>84</v>
      </c>
      <c r="E105" s="226" t="s">
        <v>485</v>
      </c>
      <c r="F105" s="226" t="s">
        <v>485</v>
      </c>
      <c r="G105" s="226" t="s">
        <v>199</v>
      </c>
      <c r="H105" s="226" t="s">
        <v>117</v>
      </c>
      <c r="I105" s="226" t="s">
        <v>142</v>
      </c>
      <c r="J105" s="226" t="s">
        <v>823</v>
      </c>
      <c r="K105" s="226" t="s">
        <v>823</v>
      </c>
    </row>
    <row r="106" spans="1:11">
      <c r="A106" s="222" t="s">
        <v>83</v>
      </c>
      <c r="B106" s="227" t="s">
        <v>86</v>
      </c>
      <c r="C106" s="228" t="s">
        <v>84</v>
      </c>
      <c r="D106" s="228" t="s">
        <v>84</v>
      </c>
      <c r="E106" s="228" t="s">
        <v>85</v>
      </c>
      <c r="F106" s="228" t="s">
        <v>245</v>
      </c>
      <c r="G106" s="228" t="s">
        <v>84</v>
      </c>
      <c r="H106" s="228" t="s">
        <v>84</v>
      </c>
      <c r="I106" s="228" t="s">
        <v>138</v>
      </c>
      <c r="J106" s="228" t="s">
        <v>241</v>
      </c>
      <c r="K106" s="228" t="s">
        <v>241</v>
      </c>
    </row>
    <row r="107" spans="1:11">
      <c r="A107" s="222" t="s">
        <v>83</v>
      </c>
      <c r="B107" s="229" t="s">
        <v>836</v>
      </c>
      <c r="C107" s="230" t="s">
        <v>84</v>
      </c>
      <c r="D107" s="230" t="s">
        <v>84</v>
      </c>
      <c r="E107" s="230" t="s">
        <v>209</v>
      </c>
      <c r="F107" s="230" t="s">
        <v>84</v>
      </c>
      <c r="G107" s="230" t="s">
        <v>84</v>
      </c>
      <c r="H107" s="230" t="s">
        <v>84</v>
      </c>
      <c r="I107" s="230" t="s">
        <v>189</v>
      </c>
      <c r="J107" s="230" t="s">
        <v>243</v>
      </c>
      <c r="K107" s="230" t="s">
        <v>243</v>
      </c>
    </row>
    <row r="108" spans="1:11">
      <c r="A108" s="222" t="s">
        <v>83</v>
      </c>
      <c r="B108" s="227" t="s">
        <v>723</v>
      </c>
      <c r="C108" s="228" t="s">
        <v>84</v>
      </c>
      <c r="D108" s="228" t="s">
        <v>84</v>
      </c>
      <c r="E108" s="228" t="s">
        <v>84</v>
      </c>
      <c r="F108" s="228" t="s">
        <v>84</v>
      </c>
      <c r="G108" s="228" t="s">
        <v>138</v>
      </c>
      <c r="H108" s="228" t="s">
        <v>84</v>
      </c>
      <c r="I108" s="228" t="s">
        <v>84</v>
      </c>
      <c r="J108" s="228" t="s">
        <v>138</v>
      </c>
      <c r="K108" s="228" t="s">
        <v>138</v>
      </c>
    </row>
    <row r="109" spans="1:11">
      <c r="A109" s="222" t="s">
        <v>83</v>
      </c>
      <c r="B109" s="229" t="s">
        <v>720</v>
      </c>
      <c r="C109" s="230" t="s">
        <v>85</v>
      </c>
      <c r="D109" s="230" t="s">
        <v>84</v>
      </c>
      <c r="E109" s="230" t="s">
        <v>84</v>
      </c>
      <c r="F109" s="230" t="s">
        <v>141</v>
      </c>
      <c r="G109" s="230" t="s">
        <v>189</v>
      </c>
      <c r="H109" s="230" t="s">
        <v>117</v>
      </c>
      <c r="I109" s="230" t="s">
        <v>84</v>
      </c>
      <c r="J109" s="230" t="s">
        <v>623</v>
      </c>
      <c r="K109" s="230" t="s">
        <v>623</v>
      </c>
    </row>
    <row r="110" spans="1:11">
      <c r="A110" s="222" t="s">
        <v>83</v>
      </c>
      <c r="B110" s="227" t="s">
        <v>93</v>
      </c>
      <c r="C110" s="228" t="s">
        <v>84</v>
      </c>
      <c r="D110" s="228" t="s">
        <v>84</v>
      </c>
      <c r="E110" s="228" t="s">
        <v>738</v>
      </c>
      <c r="F110" s="228" t="s">
        <v>88</v>
      </c>
      <c r="G110" s="228" t="s">
        <v>118</v>
      </c>
      <c r="H110" s="228" t="s">
        <v>84</v>
      </c>
      <c r="I110" s="228" t="s">
        <v>84</v>
      </c>
      <c r="J110" s="228" t="s">
        <v>824</v>
      </c>
      <c r="K110" s="228" t="s">
        <v>824</v>
      </c>
    </row>
    <row r="111" spans="1:11">
      <c r="A111" s="224" t="s">
        <v>642</v>
      </c>
      <c r="B111" s="225" t="s">
        <v>83</v>
      </c>
      <c r="C111" s="226" t="s">
        <v>84</v>
      </c>
      <c r="D111" s="226" t="s">
        <v>189</v>
      </c>
      <c r="E111" s="226" t="s">
        <v>84</v>
      </c>
      <c r="F111" s="226" t="s">
        <v>198</v>
      </c>
      <c r="G111" s="226" t="s">
        <v>84</v>
      </c>
      <c r="H111" s="226" t="s">
        <v>84</v>
      </c>
      <c r="I111" s="226" t="s">
        <v>84</v>
      </c>
      <c r="J111" s="226" t="s">
        <v>208</v>
      </c>
      <c r="K111" s="226" t="s">
        <v>208</v>
      </c>
    </row>
    <row r="112" spans="1:11">
      <c r="A112" s="222" t="s">
        <v>83</v>
      </c>
      <c r="B112" s="229" t="s">
        <v>723</v>
      </c>
      <c r="C112" s="230" t="s">
        <v>84</v>
      </c>
      <c r="D112" s="230" t="s">
        <v>189</v>
      </c>
      <c r="E112" s="230" t="s">
        <v>84</v>
      </c>
      <c r="F112" s="230" t="s">
        <v>198</v>
      </c>
      <c r="G112" s="230" t="s">
        <v>84</v>
      </c>
      <c r="H112" s="230" t="s">
        <v>84</v>
      </c>
      <c r="I112" s="230" t="s">
        <v>84</v>
      </c>
      <c r="J112" s="230" t="s">
        <v>208</v>
      </c>
      <c r="K112" s="230" t="s">
        <v>208</v>
      </c>
    </row>
    <row r="113" spans="1:13">
      <c r="A113" s="224" t="s">
        <v>105</v>
      </c>
      <c r="B113" s="224" t="s">
        <v>83</v>
      </c>
      <c r="C113" s="226" t="s">
        <v>84</v>
      </c>
      <c r="D113" s="226" t="s">
        <v>84</v>
      </c>
      <c r="E113" s="226" t="s">
        <v>198</v>
      </c>
      <c r="F113" s="226" t="s">
        <v>208</v>
      </c>
      <c r="G113" s="226" t="s">
        <v>84</v>
      </c>
      <c r="H113" s="226" t="s">
        <v>84</v>
      </c>
      <c r="I113" s="226" t="s">
        <v>84</v>
      </c>
      <c r="J113" s="226" t="s">
        <v>210</v>
      </c>
      <c r="K113" s="226" t="s">
        <v>210</v>
      </c>
    </row>
    <row r="114" spans="1:13">
      <c r="A114" s="234" t="s">
        <v>83</v>
      </c>
      <c r="B114" s="227" t="s">
        <v>719</v>
      </c>
      <c r="C114" s="235" t="s">
        <v>84</v>
      </c>
      <c r="D114" s="235" t="s">
        <v>84</v>
      </c>
      <c r="E114" s="235" t="s">
        <v>198</v>
      </c>
      <c r="F114" s="235" t="s">
        <v>85</v>
      </c>
      <c r="G114" s="235" t="s">
        <v>84</v>
      </c>
      <c r="H114" s="235" t="s">
        <v>84</v>
      </c>
      <c r="I114" s="235" t="s">
        <v>84</v>
      </c>
      <c r="J114" s="235" t="s">
        <v>123</v>
      </c>
      <c r="K114" s="235" t="s">
        <v>123</v>
      </c>
    </row>
    <row r="115" spans="1:13">
      <c r="A115" s="222" t="s">
        <v>83</v>
      </c>
      <c r="B115" s="229" t="s">
        <v>723</v>
      </c>
      <c r="C115" s="230" t="s">
        <v>84</v>
      </c>
      <c r="D115" s="230" t="s">
        <v>84</v>
      </c>
      <c r="E115" s="230" t="s">
        <v>84</v>
      </c>
      <c r="F115" s="230" t="s">
        <v>139</v>
      </c>
      <c r="G115" s="230" t="s">
        <v>84</v>
      </c>
      <c r="H115" s="230" t="s">
        <v>84</v>
      </c>
      <c r="I115" s="230" t="s">
        <v>84</v>
      </c>
      <c r="J115" s="230" t="s">
        <v>139</v>
      </c>
      <c r="K115" s="230" t="s">
        <v>139</v>
      </c>
    </row>
    <row r="116" spans="1:13">
      <c r="A116" s="224" t="s">
        <v>246</v>
      </c>
      <c r="B116" s="224" t="s">
        <v>83</v>
      </c>
      <c r="C116" s="226" t="s">
        <v>84</v>
      </c>
      <c r="D116" s="226" t="s">
        <v>84</v>
      </c>
      <c r="E116" s="226" t="s">
        <v>84</v>
      </c>
      <c r="F116" s="226" t="s">
        <v>85</v>
      </c>
      <c r="G116" s="226" t="s">
        <v>84</v>
      </c>
      <c r="H116" s="226" t="s">
        <v>85</v>
      </c>
      <c r="I116" s="226" t="s">
        <v>138</v>
      </c>
      <c r="J116" s="226" t="s">
        <v>117</v>
      </c>
      <c r="K116" s="226" t="s">
        <v>117</v>
      </c>
    </row>
    <row r="117" spans="1:13">
      <c r="A117" s="234" t="s">
        <v>83</v>
      </c>
      <c r="B117" s="227" t="s">
        <v>719</v>
      </c>
      <c r="C117" s="228" t="s">
        <v>84</v>
      </c>
      <c r="D117" s="228" t="s">
        <v>84</v>
      </c>
      <c r="E117" s="228" t="s">
        <v>84</v>
      </c>
      <c r="F117" s="228" t="s">
        <v>85</v>
      </c>
      <c r="G117" s="228" t="s">
        <v>84</v>
      </c>
      <c r="H117" s="228" t="s">
        <v>85</v>
      </c>
      <c r="I117" s="228" t="s">
        <v>138</v>
      </c>
      <c r="J117" s="228" t="s">
        <v>117</v>
      </c>
      <c r="K117" s="228" t="s">
        <v>117</v>
      </c>
    </row>
    <row r="118" spans="1:13">
      <c r="A118" s="224" t="s">
        <v>287</v>
      </c>
      <c r="B118" s="224" t="s">
        <v>83</v>
      </c>
      <c r="C118" s="226" t="s">
        <v>84</v>
      </c>
      <c r="D118" s="226" t="s">
        <v>84</v>
      </c>
      <c r="E118" s="226" t="s">
        <v>84</v>
      </c>
      <c r="F118" s="226" t="s">
        <v>123</v>
      </c>
      <c r="G118" s="226" t="s">
        <v>123</v>
      </c>
      <c r="H118" s="226" t="s">
        <v>123</v>
      </c>
      <c r="I118" s="226" t="s">
        <v>84</v>
      </c>
      <c r="J118" s="226" t="s">
        <v>249</v>
      </c>
      <c r="K118" s="226" t="s">
        <v>249</v>
      </c>
    </row>
    <row r="119" spans="1:13">
      <c r="A119" s="222" t="s">
        <v>83</v>
      </c>
      <c r="B119" s="227" t="s">
        <v>722</v>
      </c>
      <c r="C119" s="228" t="s">
        <v>84</v>
      </c>
      <c r="D119" s="228" t="s">
        <v>84</v>
      </c>
      <c r="E119" s="228" t="s">
        <v>84</v>
      </c>
      <c r="F119" s="228" t="s">
        <v>123</v>
      </c>
      <c r="G119" s="228" t="s">
        <v>123</v>
      </c>
      <c r="H119" s="228" t="s">
        <v>123</v>
      </c>
      <c r="I119" s="228" t="s">
        <v>84</v>
      </c>
      <c r="J119" s="228" t="s">
        <v>249</v>
      </c>
      <c r="K119" s="228" t="s">
        <v>249</v>
      </c>
    </row>
    <row r="120" spans="1:13">
      <c r="A120" s="223" t="s">
        <v>94</v>
      </c>
      <c r="B120" s="223" t="s">
        <v>83</v>
      </c>
      <c r="C120" s="233" t="s">
        <v>285</v>
      </c>
      <c r="D120" s="233" t="s">
        <v>189</v>
      </c>
      <c r="E120" s="233" t="s">
        <v>774</v>
      </c>
      <c r="F120" s="233" t="s">
        <v>775</v>
      </c>
      <c r="G120" s="233" t="s">
        <v>825</v>
      </c>
      <c r="H120" s="233" t="s">
        <v>241</v>
      </c>
      <c r="I120" s="233" t="s">
        <v>737</v>
      </c>
      <c r="J120" s="233" t="s">
        <v>826</v>
      </c>
      <c r="K120" s="233" t="s">
        <v>834</v>
      </c>
    </row>
    <row r="121" spans="1:13">
      <c r="A121" s="242"/>
      <c r="B121" s="242"/>
      <c r="C121" s="63"/>
      <c r="D121" s="63"/>
      <c r="E121" s="63"/>
      <c r="F121" s="63"/>
      <c r="G121" s="63"/>
      <c r="H121" s="63"/>
      <c r="I121" s="63"/>
      <c r="J121" s="243" t="s">
        <v>868</v>
      </c>
      <c r="K121" s="243">
        <v>56.25</v>
      </c>
      <c r="L121" t="s">
        <v>863</v>
      </c>
      <c r="M121">
        <f>I92-K121</f>
        <v>-13.75</v>
      </c>
    </row>
    <row r="122" spans="1:13">
      <c r="A122" s="244" t="s">
        <v>848</v>
      </c>
      <c r="B122" s="1" t="s">
        <v>844</v>
      </c>
      <c r="C122" s="488" t="s">
        <v>862</v>
      </c>
      <c r="D122" s="488"/>
      <c r="E122" s="488"/>
      <c r="F122" s="488"/>
      <c r="G122" s="488"/>
      <c r="H122" s="246"/>
      <c r="I122" s="246"/>
      <c r="J122" s="246"/>
      <c r="K122" s="246"/>
    </row>
    <row r="123" spans="1:13" ht="31.5" customHeight="1">
      <c r="A123" s="244"/>
      <c r="B123" s="244" t="s">
        <v>843</v>
      </c>
      <c r="C123" s="488" t="s">
        <v>864</v>
      </c>
      <c r="D123" s="488"/>
      <c r="E123" s="488"/>
      <c r="F123" s="488"/>
      <c r="G123" s="488"/>
      <c r="H123" s="488"/>
      <c r="I123" s="488"/>
      <c r="J123" s="245"/>
      <c r="K123" s="245"/>
    </row>
    <row r="124" spans="1:13" ht="49.5" customHeight="1">
      <c r="A124" s="1"/>
      <c r="B124" s="244" t="s">
        <v>842</v>
      </c>
      <c r="C124" s="484" t="s">
        <v>873</v>
      </c>
      <c r="D124" s="484"/>
      <c r="E124" s="484"/>
      <c r="F124" s="484"/>
      <c r="G124" s="484"/>
      <c r="H124" s="484"/>
      <c r="I124" s="484"/>
    </row>
    <row r="126" spans="1:13">
      <c r="A126" s="1" t="s">
        <v>849</v>
      </c>
      <c r="B126" s="483" t="s">
        <v>865</v>
      </c>
      <c r="C126" s="483"/>
      <c r="D126" s="483"/>
      <c r="E126" s="483"/>
      <c r="F126" s="483"/>
      <c r="G126" s="483"/>
      <c r="H126" s="483"/>
      <c r="I126" s="483"/>
      <c r="J126" s="483"/>
    </row>
    <row r="129" spans="1:11">
      <c r="A129" s="1" t="s">
        <v>866</v>
      </c>
      <c r="B129" s="484" t="s">
        <v>871</v>
      </c>
      <c r="C129" s="485"/>
      <c r="D129" s="485"/>
      <c r="E129" s="485"/>
      <c r="F129" s="485"/>
      <c r="G129" s="485"/>
      <c r="H129" s="485"/>
      <c r="I129" s="485"/>
      <c r="J129" s="485"/>
      <c r="K129" s="485"/>
    </row>
    <row r="130" spans="1:11" ht="128.25" customHeight="1">
      <c r="A130" s="1" t="s">
        <v>867</v>
      </c>
      <c r="B130" s="485"/>
      <c r="C130" s="485"/>
      <c r="D130" s="485"/>
      <c r="E130" s="485"/>
      <c r="F130" s="485"/>
      <c r="G130" s="485"/>
      <c r="H130" s="485"/>
      <c r="I130" s="485"/>
      <c r="J130" s="485"/>
      <c r="K130" s="485"/>
    </row>
    <row r="133" spans="1:11" ht="83.25" customHeight="1">
      <c r="A133" s="1" t="s">
        <v>872</v>
      </c>
      <c r="B133" s="486" t="s">
        <v>874</v>
      </c>
      <c r="C133" s="486"/>
      <c r="D133" s="486"/>
      <c r="E133" s="486"/>
      <c r="F133" s="486"/>
      <c r="G133" s="486"/>
      <c r="H133" s="486"/>
      <c r="I133" s="486"/>
      <c r="J133" s="486"/>
      <c r="K133" s="486"/>
    </row>
  </sheetData>
  <mergeCells count="13">
    <mergeCell ref="B126:J126"/>
    <mergeCell ref="B129:K130"/>
    <mergeCell ref="B133:K133"/>
    <mergeCell ref="B79:F79"/>
    <mergeCell ref="B40:G40"/>
    <mergeCell ref="B93:G93"/>
    <mergeCell ref="C122:G122"/>
    <mergeCell ref="C123:I123"/>
    <mergeCell ref="C124:I124"/>
    <mergeCell ref="C72:F72"/>
    <mergeCell ref="C73:F73"/>
    <mergeCell ref="C74:F74"/>
    <mergeCell ref="C77:F7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74045-C394-4B77-9BD6-3CFF90A93FCA}">
  <dimension ref="A1:AM498"/>
  <sheetViews>
    <sheetView zoomScale="89" zoomScaleNormal="89" workbookViewId="0">
      <pane xSplit="1" topLeftCell="B1" activePane="topRight" state="frozen"/>
      <selection pane="topRight" activeCell="J417" sqref="J417"/>
    </sheetView>
  </sheetViews>
  <sheetFormatPr baseColWidth="10" defaultColWidth="38.33203125" defaultRowHeight="15"/>
  <cols>
    <col min="1" max="1" width="36.33203125" bestFit="1" customWidth="1"/>
    <col min="2" max="2" width="22.6640625" customWidth="1"/>
    <col min="3" max="3" width="23.1640625" customWidth="1"/>
    <col min="4" max="4" width="22.6640625" bestFit="1" customWidth="1"/>
    <col min="5" max="5" width="24" bestFit="1" customWidth="1"/>
    <col min="6" max="6" width="22" bestFit="1" customWidth="1"/>
    <col min="7" max="7" width="22.33203125" bestFit="1" customWidth="1"/>
    <col min="8" max="9" width="23.33203125" bestFit="1" customWidth="1"/>
    <col min="10" max="10" width="22.1640625" bestFit="1" customWidth="1"/>
    <col min="11" max="11" width="20.83203125" bestFit="1" customWidth="1"/>
    <col min="12" max="12" width="22" bestFit="1" customWidth="1"/>
    <col min="13" max="14" width="23" bestFit="1" customWidth="1"/>
    <col min="15" max="15" width="21.6640625" bestFit="1" customWidth="1"/>
    <col min="16" max="16" width="21.1640625" bestFit="1" customWidth="1"/>
    <col min="17" max="18" width="22.33203125" bestFit="1" customWidth="1"/>
    <col min="19" max="19" width="21.5" bestFit="1" customWidth="1"/>
    <col min="20" max="20" width="20.5" bestFit="1" customWidth="1"/>
    <col min="21" max="22" width="22.6640625" bestFit="1" customWidth="1"/>
    <col min="23" max="23" width="22" bestFit="1" customWidth="1"/>
    <col min="24" max="24" width="21.1640625" bestFit="1" customWidth="1"/>
    <col min="25" max="25" width="22.33203125" bestFit="1" customWidth="1"/>
    <col min="26" max="27" width="23.33203125" bestFit="1" customWidth="1"/>
    <col min="28" max="28" width="22" bestFit="1" customWidth="1"/>
    <col min="29" max="29" width="21.6640625" bestFit="1" customWidth="1"/>
    <col min="30" max="31" width="22.6640625" bestFit="1" customWidth="1"/>
    <col min="32" max="32" width="21.6640625" bestFit="1" customWidth="1"/>
  </cols>
  <sheetData>
    <row r="1" spans="1:39" ht="123" customHeight="1">
      <c r="C1" t="s">
        <v>1252</v>
      </c>
    </row>
    <row r="2" spans="1:39" ht="21" customHeight="1">
      <c r="A2" s="1" t="s">
        <v>1016</v>
      </c>
      <c r="B2" s="1" t="s">
        <v>1251</v>
      </c>
      <c r="C2" s="1" t="s">
        <v>161</v>
      </c>
    </row>
    <row r="3" spans="1:39">
      <c r="A3" s="1" t="s">
        <v>869</v>
      </c>
      <c r="B3" t="s">
        <v>870</v>
      </c>
      <c r="C3" t="s">
        <v>86</v>
      </c>
    </row>
    <row r="4" spans="1:39">
      <c r="A4" s="104" t="s">
        <v>33</v>
      </c>
      <c r="B4" s="112">
        <v>1</v>
      </c>
      <c r="C4" s="112">
        <v>2</v>
      </c>
      <c r="D4" s="112">
        <v>3</v>
      </c>
      <c r="E4" s="112">
        <v>4</v>
      </c>
      <c r="F4" s="112">
        <v>5</v>
      </c>
      <c r="G4" s="112">
        <v>6</v>
      </c>
      <c r="H4" s="112">
        <v>7</v>
      </c>
      <c r="I4" s="112">
        <v>8</v>
      </c>
      <c r="J4" s="112">
        <v>9</v>
      </c>
      <c r="K4" s="112">
        <v>10</v>
      </c>
      <c r="L4" s="112">
        <v>11</v>
      </c>
      <c r="M4" s="112">
        <v>12</v>
      </c>
      <c r="N4" s="112">
        <v>13</v>
      </c>
      <c r="O4" s="112">
        <v>14</v>
      </c>
      <c r="P4" s="112">
        <v>15</v>
      </c>
      <c r="Q4" s="112">
        <v>16</v>
      </c>
      <c r="R4" s="112">
        <v>17</v>
      </c>
      <c r="S4" s="112">
        <v>18</v>
      </c>
      <c r="T4" s="112">
        <v>19</v>
      </c>
      <c r="U4" s="112">
        <v>20</v>
      </c>
      <c r="V4" s="112">
        <v>21</v>
      </c>
      <c r="W4" s="112">
        <v>22</v>
      </c>
      <c r="X4" s="112">
        <v>23</v>
      </c>
      <c r="Y4" s="112">
        <v>24</v>
      </c>
      <c r="Z4" s="112">
        <v>25</v>
      </c>
      <c r="AA4" s="112">
        <v>26</v>
      </c>
      <c r="AB4" s="112">
        <v>27</v>
      </c>
      <c r="AC4" s="112">
        <v>28</v>
      </c>
      <c r="AD4" s="112">
        <v>29</v>
      </c>
      <c r="AE4" s="112">
        <v>30</v>
      </c>
      <c r="AF4" s="112">
        <v>31</v>
      </c>
    </row>
    <row r="5" spans="1:39">
      <c r="A5" s="104" t="s">
        <v>34</v>
      </c>
      <c r="B5" s="112" t="s">
        <v>143</v>
      </c>
      <c r="C5" s="112" t="s">
        <v>36</v>
      </c>
      <c r="D5" s="112" t="s">
        <v>35</v>
      </c>
      <c r="E5" s="112" t="s">
        <v>37</v>
      </c>
      <c r="F5" s="112" t="s">
        <v>38</v>
      </c>
      <c r="G5" s="112" t="s">
        <v>39</v>
      </c>
      <c r="H5" s="112" t="s">
        <v>40</v>
      </c>
      <c r="I5" s="112" t="s">
        <v>41</v>
      </c>
      <c r="J5" s="112" t="s">
        <v>42</v>
      </c>
      <c r="K5" s="112" t="s">
        <v>43</v>
      </c>
      <c r="L5" s="112" t="s">
        <v>44</v>
      </c>
      <c r="M5" s="112" t="s">
        <v>45</v>
      </c>
      <c r="N5" s="112" t="s">
        <v>46</v>
      </c>
      <c r="O5" s="112" t="s">
        <v>47</v>
      </c>
      <c r="P5" s="112" t="s">
        <v>48</v>
      </c>
      <c r="Q5" s="112" t="s">
        <v>49</v>
      </c>
      <c r="R5" s="112" t="s">
        <v>50</v>
      </c>
      <c r="S5" s="112" t="s">
        <v>51</v>
      </c>
      <c r="T5" s="112" t="s">
        <v>52</v>
      </c>
      <c r="U5" s="112" t="s">
        <v>53</v>
      </c>
      <c r="V5" s="112" t="s">
        <v>54</v>
      </c>
      <c r="W5" s="112" t="s">
        <v>55</v>
      </c>
      <c r="X5" s="112" t="s">
        <v>56</v>
      </c>
      <c r="Y5" s="112" t="s">
        <v>57</v>
      </c>
      <c r="Z5" s="112" t="s">
        <v>58</v>
      </c>
      <c r="AA5" s="112" t="s">
        <v>59</v>
      </c>
      <c r="AB5" s="112" t="s">
        <v>60</v>
      </c>
      <c r="AC5" s="112" t="s">
        <v>61</v>
      </c>
      <c r="AD5" s="112" t="s">
        <v>62</v>
      </c>
      <c r="AE5" s="112" t="s">
        <v>63</v>
      </c>
      <c r="AF5" s="112" t="s">
        <v>64</v>
      </c>
    </row>
    <row r="6" spans="1:39">
      <c r="A6" s="104" t="s">
        <v>441</v>
      </c>
      <c r="B6" s="112">
        <v>1</v>
      </c>
      <c r="C6" s="112">
        <v>2</v>
      </c>
      <c r="D6" s="112">
        <v>3</v>
      </c>
      <c r="E6" s="112">
        <v>4</v>
      </c>
      <c r="F6" s="112">
        <v>5</v>
      </c>
      <c r="G6" s="112">
        <v>6</v>
      </c>
      <c r="H6" s="112">
        <v>7</v>
      </c>
      <c r="I6" s="112">
        <v>8</v>
      </c>
      <c r="J6" s="112">
        <v>9</v>
      </c>
      <c r="K6" s="112">
        <v>10</v>
      </c>
      <c r="L6" s="112" t="s">
        <v>442</v>
      </c>
      <c r="M6" s="112" t="s">
        <v>442</v>
      </c>
      <c r="N6" s="112" t="s">
        <v>442</v>
      </c>
      <c r="O6" s="112" t="s">
        <v>442</v>
      </c>
      <c r="P6" s="112">
        <v>1</v>
      </c>
      <c r="Q6" s="112">
        <v>2</v>
      </c>
      <c r="R6" s="112">
        <v>3</v>
      </c>
      <c r="S6" s="112">
        <v>4</v>
      </c>
      <c r="T6" s="112">
        <v>5</v>
      </c>
      <c r="U6" s="112">
        <v>6</v>
      </c>
      <c r="V6" s="112">
        <v>7</v>
      </c>
      <c r="W6" s="112">
        <v>8</v>
      </c>
      <c r="X6" s="112">
        <v>9</v>
      </c>
      <c r="Y6" s="112">
        <v>10</v>
      </c>
      <c r="Z6" s="112" t="s">
        <v>443</v>
      </c>
      <c r="AA6" s="112" t="s">
        <v>443</v>
      </c>
      <c r="AB6" s="112" t="s">
        <v>443</v>
      </c>
      <c r="AC6" s="112" t="s">
        <v>443</v>
      </c>
      <c r="AD6" s="112">
        <v>1</v>
      </c>
      <c r="AE6" s="112">
        <v>2</v>
      </c>
      <c r="AF6" s="112">
        <v>3</v>
      </c>
    </row>
    <row r="7" spans="1:39">
      <c r="A7" s="100" t="s">
        <v>551</v>
      </c>
      <c r="B7" s="102" t="s">
        <v>552</v>
      </c>
      <c r="C7" s="102" t="s">
        <v>552</v>
      </c>
      <c r="D7" s="102" t="s">
        <v>552</v>
      </c>
      <c r="E7" s="102" t="s">
        <v>552</v>
      </c>
      <c r="F7" s="102" t="s">
        <v>552</v>
      </c>
      <c r="G7" s="102" t="s">
        <v>552</v>
      </c>
      <c r="H7" s="102" t="s">
        <v>552</v>
      </c>
      <c r="I7" s="102" t="s">
        <v>552</v>
      </c>
      <c r="J7" s="102" t="s">
        <v>552</v>
      </c>
      <c r="K7" s="102" t="s">
        <v>552</v>
      </c>
      <c r="L7" s="102" t="s">
        <v>552</v>
      </c>
      <c r="M7" s="102" t="s">
        <v>552</v>
      </c>
      <c r="N7" s="102" t="s">
        <v>552</v>
      </c>
      <c r="O7" s="102" t="s">
        <v>552</v>
      </c>
      <c r="P7" s="102" t="s">
        <v>552</v>
      </c>
      <c r="Q7" s="102" t="s">
        <v>552</v>
      </c>
      <c r="R7" s="102" t="s">
        <v>552</v>
      </c>
      <c r="S7" s="102" t="s">
        <v>552</v>
      </c>
      <c r="T7" s="101" t="s">
        <v>553</v>
      </c>
      <c r="U7" s="101" t="s">
        <v>554</v>
      </c>
      <c r="V7" s="101" t="s">
        <v>555</v>
      </c>
      <c r="W7" s="101" t="s">
        <v>556</v>
      </c>
      <c r="X7" s="101" t="s">
        <v>557</v>
      </c>
      <c r="Y7" s="101" t="s">
        <v>558</v>
      </c>
      <c r="Z7" s="101" t="s">
        <v>559</v>
      </c>
      <c r="AA7" s="101" t="s">
        <v>560</v>
      </c>
      <c r="AB7" s="101" t="s">
        <v>561</v>
      </c>
      <c r="AC7" s="101" t="s">
        <v>562</v>
      </c>
      <c r="AD7" s="101" t="s">
        <v>563</v>
      </c>
      <c r="AE7" s="101" t="s">
        <v>564</v>
      </c>
      <c r="AF7" s="101" t="s">
        <v>565</v>
      </c>
      <c r="AG7" s="99"/>
      <c r="AH7" s="99"/>
      <c r="AI7" s="99"/>
      <c r="AJ7" s="99"/>
      <c r="AK7" s="99"/>
      <c r="AL7" s="99"/>
      <c r="AM7" s="99"/>
    </row>
    <row r="8" spans="1:39">
      <c r="A8" s="373" t="s">
        <v>1243</v>
      </c>
      <c r="B8" s="374"/>
      <c r="C8" s="374"/>
      <c r="D8" s="374"/>
      <c r="E8" s="374"/>
      <c r="F8" s="374"/>
      <c r="G8" s="374"/>
      <c r="H8" s="374"/>
      <c r="I8" s="374"/>
      <c r="J8" s="374"/>
      <c r="K8" s="374"/>
      <c r="L8" s="374"/>
      <c r="M8" s="374"/>
      <c r="N8" s="374"/>
      <c r="O8" s="374"/>
      <c r="P8" s="374"/>
      <c r="Q8" s="374"/>
      <c r="R8" s="374"/>
      <c r="S8" s="374"/>
      <c r="T8" s="375"/>
      <c r="U8" s="375"/>
      <c r="V8" s="375"/>
      <c r="W8" s="375"/>
      <c r="X8" s="375"/>
      <c r="Y8" s="375"/>
      <c r="Z8" s="375"/>
      <c r="AA8" s="375"/>
      <c r="AB8" s="375"/>
      <c r="AC8" s="375"/>
      <c r="AD8" s="375"/>
      <c r="AE8" s="375"/>
      <c r="AF8" s="375"/>
      <c r="AG8" s="99"/>
      <c r="AH8" s="99"/>
      <c r="AI8" s="99"/>
      <c r="AJ8" s="99"/>
      <c r="AK8" s="99"/>
      <c r="AL8" s="99"/>
      <c r="AM8" s="99"/>
    </row>
    <row r="9" spans="1:39">
      <c r="A9" s="106" t="s">
        <v>1244</v>
      </c>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99"/>
      <c r="AH9" s="99"/>
      <c r="AI9" s="99"/>
      <c r="AJ9" s="99"/>
      <c r="AK9" s="99"/>
      <c r="AL9" s="99"/>
      <c r="AM9" s="99"/>
    </row>
    <row r="10" spans="1:39">
      <c r="A10" s="370" t="s">
        <v>1245</v>
      </c>
      <c r="B10" s="371"/>
      <c r="C10" s="371"/>
      <c r="D10" s="371"/>
      <c r="E10" s="371"/>
      <c r="F10" s="371"/>
      <c r="G10" s="371"/>
      <c r="H10" s="371"/>
      <c r="I10" s="371"/>
      <c r="J10" s="371"/>
      <c r="K10" s="371"/>
      <c r="L10" s="371"/>
      <c r="M10" s="371"/>
      <c r="N10" s="371"/>
      <c r="O10" s="371"/>
      <c r="P10" s="371"/>
      <c r="Q10" s="371"/>
      <c r="R10" s="371"/>
      <c r="S10" s="371"/>
      <c r="T10" s="372"/>
      <c r="U10" s="372"/>
      <c r="V10" s="372"/>
      <c r="W10" s="372">
        <v>-100</v>
      </c>
      <c r="X10" s="372"/>
      <c r="Y10" s="372">
        <v>-300</v>
      </c>
      <c r="Z10" s="372"/>
      <c r="AA10" s="372"/>
      <c r="AB10" s="372"/>
      <c r="AC10" s="372"/>
      <c r="AD10" s="372"/>
      <c r="AE10" s="372"/>
      <c r="AF10" s="372"/>
      <c r="AG10" s="99"/>
      <c r="AH10" s="99"/>
      <c r="AI10" s="99"/>
      <c r="AJ10" s="99"/>
      <c r="AK10" s="99"/>
      <c r="AL10" s="99"/>
      <c r="AM10" s="99"/>
    </row>
    <row r="11" spans="1:39">
      <c r="A11" s="105" t="s">
        <v>698</v>
      </c>
      <c r="B11" s="113">
        <v>0</v>
      </c>
      <c r="C11" s="113">
        <v>0</v>
      </c>
      <c r="D11" s="113">
        <v>0</v>
      </c>
      <c r="E11" s="113">
        <v>7</v>
      </c>
      <c r="F11" s="113">
        <v>8.25</v>
      </c>
      <c r="G11" s="113">
        <v>8.25</v>
      </c>
      <c r="H11" s="113">
        <v>8.5</v>
      </c>
      <c r="I11" s="113">
        <v>7.75</v>
      </c>
      <c r="J11" s="113">
        <v>20.25</v>
      </c>
      <c r="K11" s="113">
        <v>14</v>
      </c>
      <c r="L11" s="113">
        <v>0</v>
      </c>
      <c r="M11" s="113">
        <v>0</v>
      </c>
      <c r="N11" s="113">
        <v>0</v>
      </c>
      <c r="O11" s="113">
        <v>0</v>
      </c>
      <c r="P11" s="113">
        <v>0</v>
      </c>
      <c r="Q11" s="113">
        <v>45.25</v>
      </c>
      <c r="R11" s="113">
        <v>67.5</v>
      </c>
      <c r="S11" s="113">
        <v>35</v>
      </c>
      <c r="T11" s="113">
        <v>47.75</v>
      </c>
      <c r="U11" s="113">
        <v>59</v>
      </c>
      <c r="V11" s="113">
        <v>58.5</v>
      </c>
      <c r="W11" s="113">
        <v>42.5</v>
      </c>
      <c r="X11" s="113">
        <v>46</v>
      </c>
      <c r="Y11" s="113">
        <v>29.25</v>
      </c>
      <c r="Z11" s="113">
        <v>47.25</v>
      </c>
      <c r="AA11" s="113">
        <v>34.75</v>
      </c>
      <c r="AB11" s="113">
        <v>28.5</v>
      </c>
      <c r="AC11" s="113">
        <v>43.5</v>
      </c>
      <c r="AD11" s="113">
        <v>43.5</v>
      </c>
      <c r="AE11" s="113">
        <v>37.25</v>
      </c>
      <c r="AF11" s="113">
        <v>47.25</v>
      </c>
      <c r="AG11" s="151"/>
      <c r="AH11" s="151"/>
      <c r="AI11" s="151"/>
      <c r="AJ11" s="151"/>
      <c r="AK11" s="151"/>
      <c r="AL11" s="151"/>
      <c r="AM11" s="151"/>
    </row>
    <row r="12" spans="1:39">
      <c r="A12" s="109" t="s">
        <v>263</v>
      </c>
      <c r="B12" s="116">
        <v>0</v>
      </c>
      <c r="C12" s="116">
        <v>0</v>
      </c>
      <c r="D12" s="116">
        <v>0</v>
      </c>
      <c r="E12" s="116">
        <v>-2618.2692307692309</v>
      </c>
      <c r="F12" s="116">
        <v>-2721.3942307692309</v>
      </c>
      <c r="G12" s="116">
        <v>-3724.5192307692309</v>
      </c>
      <c r="H12" s="116">
        <v>-5728.8461538461543</v>
      </c>
      <c r="I12" s="116">
        <v>-5825.7211538461543</v>
      </c>
      <c r="J12" s="116">
        <v>-6078.8461538461543</v>
      </c>
      <c r="K12" s="116">
        <v>-8751.923076923078</v>
      </c>
      <c r="L12" s="116">
        <v>-8751.923076923078</v>
      </c>
      <c r="M12" s="116">
        <v>-8751.923076923078</v>
      </c>
      <c r="N12" s="116">
        <v>-8751.923076923078</v>
      </c>
      <c r="O12" s="116">
        <v>-8751.923076923078</v>
      </c>
      <c r="P12" s="116">
        <v>-8751.923076923078</v>
      </c>
      <c r="Q12" s="116">
        <v>-9317.548076923078</v>
      </c>
      <c r="R12" s="116">
        <v>-10161.298076923078</v>
      </c>
      <c r="S12" s="116">
        <v>-15660.336538461539</v>
      </c>
      <c r="T12" s="116">
        <v>-16257.211538461539</v>
      </c>
      <c r="U12" s="116">
        <v>9656.8626320675903</v>
      </c>
      <c r="V12" s="116">
        <v>6935.9627357514491</v>
      </c>
      <c r="W12" s="116">
        <v>6213.1397625122308</v>
      </c>
      <c r="X12" s="116">
        <v>5546.5667892730125</v>
      </c>
      <c r="Y12" s="116">
        <v>2291.2918929568709</v>
      </c>
      <c r="Z12" s="116">
        <v>1609.0939197176526</v>
      </c>
      <c r="AA12" s="116">
        <v>1083.1459464784343</v>
      </c>
      <c r="AB12" s="116">
        <v>635.32297323921625</v>
      </c>
      <c r="AC12" s="116">
        <v>-1.9326762412674725E-12</v>
      </c>
      <c r="AD12" s="116">
        <v>15645.995911731878</v>
      </c>
      <c r="AE12" s="116">
        <v>15035.837177949705</v>
      </c>
      <c r="AF12" s="116">
        <v>14300.678444167532</v>
      </c>
      <c r="AG12" s="151"/>
      <c r="AH12" s="151"/>
      <c r="AI12" s="151"/>
      <c r="AJ12" s="151"/>
      <c r="AK12" s="151"/>
      <c r="AL12" s="151"/>
      <c r="AM12" s="151"/>
    </row>
    <row r="13" spans="1:39">
      <c r="A13" s="373" t="s">
        <v>725</v>
      </c>
      <c r="B13" s="374"/>
      <c r="C13" s="374"/>
      <c r="D13" s="374"/>
      <c r="E13" s="374"/>
      <c r="F13" s="374"/>
      <c r="G13" s="374"/>
      <c r="H13" s="374"/>
      <c r="I13" s="374"/>
      <c r="J13" s="374"/>
      <c r="K13" s="374"/>
      <c r="L13" s="374"/>
      <c r="M13" s="374"/>
      <c r="N13" s="374"/>
      <c r="O13" s="374"/>
      <c r="P13" s="374"/>
      <c r="Q13" s="374"/>
      <c r="R13" s="374"/>
      <c r="S13" s="374"/>
      <c r="T13" s="375"/>
      <c r="U13" s="375"/>
      <c r="V13" s="375"/>
      <c r="W13" s="375"/>
      <c r="X13" s="375"/>
      <c r="Y13" s="375"/>
      <c r="Z13" s="375"/>
      <c r="AA13" s="375"/>
      <c r="AB13" s="375"/>
      <c r="AC13" s="375"/>
      <c r="AD13" s="375"/>
      <c r="AE13" s="375"/>
      <c r="AF13" s="375"/>
      <c r="AG13" s="99"/>
      <c r="AH13" s="99"/>
      <c r="AI13" s="99"/>
      <c r="AJ13" s="99"/>
      <c r="AK13" s="99"/>
      <c r="AL13" s="99"/>
      <c r="AM13" s="99"/>
    </row>
    <row r="14" spans="1:39">
      <c r="A14" s="105" t="s">
        <v>710</v>
      </c>
      <c r="B14" s="113">
        <v>0</v>
      </c>
      <c r="C14" s="113">
        <v>0</v>
      </c>
      <c r="D14" s="113">
        <v>0</v>
      </c>
      <c r="E14" s="113">
        <v>7</v>
      </c>
      <c r="F14" s="113">
        <v>8.25</v>
      </c>
      <c r="G14" s="113">
        <v>8.25</v>
      </c>
      <c r="H14" s="113">
        <v>8.5</v>
      </c>
      <c r="I14" s="113">
        <v>7.75</v>
      </c>
      <c r="J14" s="113">
        <v>20.25</v>
      </c>
      <c r="K14" s="113">
        <v>14</v>
      </c>
      <c r="L14" s="113">
        <v>0</v>
      </c>
      <c r="M14" s="113">
        <v>0</v>
      </c>
      <c r="N14" s="113">
        <v>0</v>
      </c>
      <c r="O14" s="113">
        <v>0</v>
      </c>
      <c r="P14" s="113">
        <v>0</v>
      </c>
      <c r="Q14" s="113">
        <v>45.25</v>
      </c>
      <c r="R14" s="113">
        <v>67.5</v>
      </c>
      <c r="S14" s="113">
        <v>35</v>
      </c>
      <c r="T14" s="113">
        <v>40.5</v>
      </c>
      <c r="U14" s="113">
        <v>70.25</v>
      </c>
      <c r="V14" s="113">
        <v>32.5</v>
      </c>
      <c r="W14" s="113">
        <v>56.25</v>
      </c>
      <c r="X14" s="113">
        <v>46.75</v>
      </c>
      <c r="Y14" s="113">
        <v>40</v>
      </c>
      <c r="Z14" s="113">
        <v>38.25</v>
      </c>
      <c r="AA14" s="113">
        <v>73.25</v>
      </c>
      <c r="AB14" s="113">
        <v>48.25</v>
      </c>
      <c r="AC14" s="113">
        <v>23</v>
      </c>
      <c r="AD14" s="113">
        <v>44.25</v>
      </c>
      <c r="AE14" s="113">
        <v>27.5</v>
      </c>
      <c r="AF14" s="113"/>
      <c r="AG14" s="99"/>
      <c r="AH14" s="99"/>
      <c r="AI14" s="99"/>
      <c r="AJ14" s="99"/>
      <c r="AK14" s="99"/>
      <c r="AL14" s="99"/>
      <c r="AM14" s="99"/>
    </row>
    <row r="15" spans="1:39">
      <c r="A15" s="104" t="s">
        <v>257</v>
      </c>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99"/>
      <c r="AH15" s="99"/>
      <c r="AI15" s="99"/>
      <c r="AJ15" s="99"/>
      <c r="AK15" s="99"/>
      <c r="AL15" s="99"/>
      <c r="AM15" s="99"/>
    </row>
    <row r="16" spans="1:39">
      <c r="A16" s="106" t="s">
        <v>549</v>
      </c>
      <c r="B16" s="115"/>
      <c r="C16" s="115"/>
      <c r="D16" s="115"/>
      <c r="E16" s="115"/>
      <c r="F16" s="115"/>
      <c r="G16" s="115"/>
      <c r="H16" s="115"/>
      <c r="I16" s="115"/>
      <c r="J16" s="115"/>
      <c r="K16" s="115"/>
      <c r="L16" s="115"/>
      <c r="M16" s="115"/>
      <c r="N16" s="115"/>
      <c r="O16" s="115"/>
      <c r="P16" s="115"/>
      <c r="Q16" s="115"/>
      <c r="R16" s="115"/>
      <c r="S16" s="115"/>
      <c r="T16" s="115"/>
      <c r="U16" s="115">
        <v>28243.147143768347</v>
      </c>
      <c r="V16" s="115"/>
      <c r="W16" s="115"/>
      <c r="X16" s="115"/>
      <c r="Y16" s="115"/>
      <c r="Z16" s="115"/>
      <c r="AA16" s="115"/>
      <c r="AB16" s="115"/>
      <c r="AC16" s="115"/>
      <c r="AD16" s="115">
        <v>16334.279645514052</v>
      </c>
      <c r="AE16" s="115"/>
      <c r="AF16" s="115"/>
      <c r="AG16" s="99"/>
      <c r="AH16" s="99"/>
      <c r="AI16" s="99"/>
      <c r="AJ16" s="99"/>
      <c r="AK16" s="99"/>
      <c r="AL16" s="99"/>
      <c r="AM16" s="99"/>
    </row>
    <row r="17" spans="1:39">
      <c r="A17" s="106" t="s">
        <v>548</v>
      </c>
      <c r="B17" s="115"/>
      <c r="C17" s="115"/>
      <c r="D17" s="115"/>
      <c r="E17" s="115"/>
      <c r="F17" s="115"/>
      <c r="G17" s="115"/>
      <c r="H17" s="115"/>
      <c r="I17" s="115"/>
      <c r="J17" s="115"/>
      <c r="K17" s="115"/>
      <c r="L17" s="115"/>
      <c r="M17" s="115"/>
      <c r="N17" s="115"/>
      <c r="O17" s="115"/>
      <c r="P17" s="115"/>
      <c r="Q17" s="115"/>
      <c r="R17" s="115"/>
      <c r="S17" s="115"/>
      <c r="T17" s="115"/>
      <c r="U17" s="115"/>
      <c r="V17" s="115"/>
      <c r="W17" s="115">
        <v>263.52999999999997</v>
      </c>
      <c r="X17" s="115"/>
      <c r="Y17" s="115">
        <v>790.58</v>
      </c>
      <c r="Z17" s="115"/>
      <c r="AA17" s="115"/>
      <c r="AB17" s="115"/>
      <c r="AC17" s="115"/>
      <c r="AD17" s="115"/>
      <c r="AE17" s="115"/>
      <c r="AF17" s="115"/>
      <c r="AG17" s="99"/>
      <c r="AH17" s="99"/>
      <c r="AI17" s="99"/>
      <c r="AJ17" s="99"/>
      <c r="AK17" s="99"/>
      <c r="AL17" s="99"/>
      <c r="AM17" s="99"/>
    </row>
    <row r="18" spans="1:39">
      <c r="A18" s="104" t="s">
        <v>256</v>
      </c>
      <c r="B18" s="112"/>
      <c r="C18" s="112"/>
      <c r="D18" s="112"/>
      <c r="E18" s="112"/>
      <c r="F18" s="112"/>
      <c r="G18" s="112"/>
      <c r="H18" s="112"/>
      <c r="I18" s="112"/>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row>
    <row r="19" spans="1:39">
      <c r="A19" s="105" t="s">
        <v>29</v>
      </c>
      <c r="B19" s="111"/>
      <c r="C19" s="111"/>
      <c r="D19" s="111"/>
      <c r="E19" s="111">
        <v>-2530.7692307692309</v>
      </c>
      <c r="F19" s="111"/>
      <c r="G19" s="111"/>
      <c r="H19" s="111">
        <v>-1898.0769230769233</v>
      </c>
      <c r="I19" s="111"/>
      <c r="J19" s="111"/>
      <c r="K19" s="111">
        <v>-1898.0769230769233</v>
      </c>
      <c r="L19" s="111"/>
      <c r="M19" s="111"/>
      <c r="N19" s="111"/>
      <c r="O19" s="111"/>
      <c r="P19" s="111"/>
      <c r="Q19" s="111"/>
      <c r="R19" s="111"/>
      <c r="S19" s="111">
        <v>-5061.5384615384619</v>
      </c>
      <c r="T19" s="111"/>
      <c r="U19" s="111"/>
      <c r="V19" s="111">
        <v>-1898.0769230769233</v>
      </c>
      <c r="W19" s="111"/>
      <c r="X19" s="111"/>
      <c r="Y19" s="111">
        <v>-1898.0769230769233</v>
      </c>
      <c r="Z19" s="111"/>
      <c r="AA19" s="111"/>
      <c r="AB19" s="111"/>
      <c r="AC19" s="111"/>
      <c r="AD19" s="111"/>
      <c r="AE19" s="111"/>
      <c r="AF19" s="111"/>
    </row>
    <row r="20" spans="1:39">
      <c r="A20" s="105" t="s">
        <v>4</v>
      </c>
      <c r="B20" s="111"/>
      <c r="C20" s="111"/>
      <c r="D20" s="111"/>
      <c r="E20" s="111"/>
      <c r="F20" s="111"/>
      <c r="G20" s="111">
        <v>-300</v>
      </c>
      <c r="H20" s="111"/>
      <c r="I20" s="111"/>
      <c r="J20" s="111"/>
      <c r="K20" s="111">
        <v>-200</v>
      </c>
      <c r="L20" s="111"/>
      <c r="M20" s="111"/>
      <c r="N20" s="111"/>
      <c r="O20" s="111"/>
      <c r="P20" s="111"/>
      <c r="Q20" s="111"/>
      <c r="R20" s="111"/>
      <c r="S20" s="111"/>
      <c r="T20" s="111"/>
      <c r="U20" s="111">
        <v>-500</v>
      </c>
      <c r="V20" s="111"/>
      <c r="W20" s="111"/>
      <c r="X20" s="111"/>
      <c r="Y20" s="111">
        <v>-200</v>
      </c>
      <c r="Z20" s="111"/>
      <c r="AA20" s="111"/>
      <c r="AB20" s="111"/>
      <c r="AC20" s="111"/>
      <c r="AD20" s="111"/>
      <c r="AE20" s="111"/>
      <c r="AF20" s="111"/>
    </row>
    <row r="21" spans="1:39">
      <c r="A21" s="105" t="s">
        <v>11</v>
      </c>
      <c r="B21" s="111"/>
      <c r="C21" s="111"/>
      <c r="D21" s="111"/>
      <c r="E21" s="111"/>
      <c r="F21" s="111"/>
      <c r="G21" s="111">
        <v>-600</v>
      </c>
      <c r="H21" s="111"/>
      <c r="I21" s="111"/>
      <c r="J21" s="111"/>
      <c r="K21" s="111">
        <v>-400</v>
      </c>
      <c r="L21" s="111"/>
      <c r="M21" s="111"/>
      <c r="N21" s="111"/>
      <c r="O21" s="111"/>
      <c r="P21" s="111"/>
      <c r="Q21" s="111"/>
      <c r="R21" s="111"/>
      <c r="S21" s="111"/>
      <c r="T21" s="111"/>
      <c r="U21" s="111">
        <v>-1000</v>
      </c>
      <c r="V21" s="111"/>
      <c r="W21" s="111"/>
      <c r="X21" s="111"/>
      <c r="Y21" s="111">
        <v>-400</v>
      </c>
      <c r="Z21" s="111"/>
      <c r="AA21" s="111"/>
      <c r="AB21" s="111"/>
      <c r="AC21" s="111"/>
      <c r="AD21" s="111"/>
      <c r="AE21" s="111"/>
      <c r="AF21" s="111"/>
    </row>
    <row r="22" spans="1:39">
      <c r="A22" s="105" t="s">
        <v>259</v>
      </c>
      <c r="B22" s="111">
        <v>0</v>
      </c>
      <c r="C22" s="111">
        <v>0</v>
      </c>
      <c r="D22" s="111">
        <v>0</v>
      </c>
      <c r="E22" s="111">
        <v>-87.5</v>
      </c>
      <c r="F22" s="111">
        <v>-103.125</v>
      </c>
      <c r="G22" s="111">
        <v>-103.125</v>
      </c>
      <c r="H22" s="111">
        <v>-106.25</v>
      </c>
      <c r="I22" s="111">
        <v>-96.875</v>
      </c>
      <c r="J22" s="111">
        <v>-253.125</v>
      </c>
      <c r="K22" s="111">
        <v>-175</v>
      </c>
      <c r="L22" s="111">
        <v>0</v>
      </c>
      <c r="M22" s="111">
        <v>0</v>
      </c>
      <c r="N22" s="111">
        <v>0</v>
      </c>
      <c r="O22" s="111">
        <v>0</v>
      </c>
      <c r="P22" s="111">
        <v>0</v>
      </c>
      <c r="Q22" s="111">
        <v>-565.625</v>
      </c>
      <c r="R22" s="111">
        <v>-843.75</v>
      </c>
      <c r="S22" s="111">
        <v>-437.5</v>
      </c>
      <c r="T22" s="111">
        <v>-506.25</v>
      </c>
      <c r="U22" s="111">
        <v>-878.125</v>
      </c>
      <c r="V22" s="111">
        <v>-406.25</v>
      </c>
      <c r="W22" s="111">
        <v>-703.125</v>
      </c>
      <c r="X22" s="111">
        <v>-584.375</v>
      </c>
      <c r="Y22" s="111">
        <v>-500</v>
      </c>
      <c r="Z22" s="111">
        <v>-478.125</v>
      </c>
      <c r="AA22" s="111">
        <v>-915.625</v>
      </c>
      <c r="AB22" s="111">
        <v>-603.125</v>
      </c>
      <c r="AC22" s="111">
        <v>-287.5</v>
      </c>
      <c r="AD22" s="111">
        <v>-553.125</v>
      </c>
      <c r="AE22" s="111">
        <v>-343.75</v>
      </c>
      <c r="AF22" s="111">
        <v>0</v>
      </c>
    </row>
    <row r="23" spans="1:39">
      <c r="A23" s="105" t="s">
        <v>576</v>
      </c>
      <c r="B23" s="111">
        <v>0</v>
      </c>
      <c r="C23" s="111">
        <v>0</v>
      </c>
      <c r="D23" s="111">
        <v>0</v>
      </c>
      <c r="E23" s="111">
        <v>0</v>
      </c>
      <c r="F23" s="111">
        <v>0</v>
      </c>
      <c r="G23" s="111">
        <v>0</v>
      </c>
      <c r="H23" s="111">
        <v>0</v>
      </c>
      <c r="I23" s="111">
        <v>0</v>
      </c>
      <c r="J23" s="111">
        <v>0</v>
      </c>
      <c r="K23" s="111">
        <v>0</v>
      </c>
      <c r="L23" s="111">
        <v>0</v>
      </c>
      <c r="M23" s="111">
        <v>0</v>
      </c>
      <c r="N23" s="111">
        <v>0</v>
      </c>
      <c r="O23" s="111">
        <v>0</v>
      </c>
      <c r="P23" s="111">
        <v>0</v>
      </c>
      <c r="Q23" s="111">
        <v>0</v>
      </c>
      <c r="R23" s="111">
        <v>0</v>
      </c>
      <c r="S23" s="111">
        <v>0</v>
      </c>
      <c r="T23" s="111">
        <v>0</v>
      </c>
      <c r="U23" s="111">
        <v>-91.572973239218143</v>
      </c>
      <c r="V23" s="111">
        <v>-91.572973239218143</v>
      </c>
      <c r="W23" s="111">
        <v>-91.572973239218143</v>
      </c>
      <c r="X23" s="111">
        <v>-91.572973239218143</v>
      </c>
      <c r="Y23" s="111">
        <v>-91.572973239218143</v>
      </c>
      <c r="Z23" s="111">
        <v>-91.572973239218143</v>
      </c>
      <c r="AA23" s="111">
        <v>-91.572973239218143</v>
      </c>
      <c r="AB23" s="111">
        <v>-91.572973239218143</v>
      </c>
      <c r="AC23" s="111">
        <v>-91.572973239218143</v>
      </c>
      <c r="AD23" s="111">
        <v>-144.53373378217333</v>
      </c>
      <c r="AE23" s="111">
        <v>-144.53373378217333</v>
      </c>
      <c r="AF23" s="111">
        <v>-144.53373378217333</v>
      </c>
    </row>
    <row r="24" spans="1:39">
      <c r="A24" s="105" t="s">
        <v>547</v>
      </c>
      <c r="B24" s="111"/>
      <c r="C24" s="111"/>
      <c r="D24" s="111"/>
      <c r="E24" s="111"/>
      <c r="F24" s="111"/>
      <c r="G24" s="111"/>
      <c r="H24" s="111"/>
      <c r="I24" s="111"/>
      <c r="J24" s="111"/>
      <c r="K24" s="111"/>
      <c r="L24" s="111"/>
      <c r="M24" s="111"/>
      <c r="N24" s="111"/>
      <c r="O24" s="111"/>
      <c r="P24" s="111"/>
      <c r="Q24" s="111"/>
      <c r="R24" s="111"/>
      <c r="S24" s="111"/>
      <c r="T24" s="111"/>
      <c r="U24" s="111"/>
      <c r="V24" s="111"/>
      <c r="W24" s="111">
        <v>-115.33</v>
      </c>
      <c r="X24" s="111"/>
      <c r="Y24" s="111">
        <v>-345.99</v>
      </c>
      <c r="Z24" s="111"/>
      <c r="AA24" s="111"/>
      <c r="AB24" s="111"/>
      <c r="AC24" s="111"/>
      <c r="AD24" s="111"/>
      <c r="AE24" s="111"/>
      <c r="AF24" s="111"/>
    </row>
    <row r="25" spans="1:39">
      <c r="A25" s="107" t="s">
        <v>579</v>
      </c>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c r="AA25" s="110"/>
      <c r="AB25" s="110"/>
      <c r="AC25" s="110"/>
      <c r="AD25" s="110"/>
      <c r="AE25" s="110"/>
      <c r="AF25" s="110"/>
    </row>
    <row r="26" spans="1:39">
      <c r="A26" s="108" t="s">
        <v>577</v>
      </c>
      <c r="B26" s="111">
        <v>0</v>
      </c>
      <c r="C26" s="111">
        <v>0</v>
      </c>
      <c r="D26" s="111">
        <v>0</v>
      </c>
      <c r="E26" s="111">
        <v>0</v>
      </c>
      <c r="F26" s="111">
        <v>0</v>
      </c>
      <c r="G26" s="111">
        <v>0</v>
      </c>
      <c r="H26" s="111">
        <v>0</v>
      </c>
      <c r="I26" s="111">
        <v>0</v>
      </c>
      <c r="J26" s="111">
        <v>0</v>
      </c>
      <c r="K26" s="111">
        <v>0</v>
      </c>
      <c r="L26" s="111">
        <v>0</v>
      </c>
      <c r="M26" s="111">
        <v>0</v>
      </c>
      <c r="N26" s="111">
        <v>0</v>
      </c>
      <c r="O26" s="111">
        <v>0</v>
      </c>
      <c r="P26" s="111">
        <v>0</v>
      </c>
      <c r="Q26" s="111">
        <v>0</v>
      </c>
      <c r="R26" s="111">
        <v>0</v>
      </c>
      <c r="S26" s="111">
        <v>0</v>
      </c>
      <c r="T26" s="111">
        <v>0</v>
      </c>
      <c r="U26" s="111">
        <v>28243.147143768347</v>
      </c>
      <c r="V26" s="111">
        <v>28243.147143768347</v>
      </c>
      <c r="W26" s="111">
        <v>28243.147143768347</v>
      </c>
      <c r="X26" s="111">
        <v>28243.147143768347</v>
      </c>
      <c r="Y26" s="111">
        <v>28243.147143768347</v>
      </c>
      <c r="Z26" s="111">
        <v>28243.147143768347</v>
      </c>
      <c r="AA26" s="111">
        <v>28243.147143768347</v>
      </c>
      <c r="AB26" s="111">
        <v>28243.147143768347</v>
      </c>
      <c r="AC26" s="111">
        <v>28243.147143768347</v>
      </c>
      <c r="AD26" s="111">
        <v>44577.426789282399</v>
      </c>
      <c r="AE26" s="111">
        <v>44577.426789282399</v>
      </c>
      <c r="AF26" s="111">
        <v>44577.426789282399</v>
      </c>
    </row>
    <row r="27" spans="1:39">
      <c r="A27" s="105" t="s">
        <v>821</v>
      </c>
      <c r="B27" s="111">
        <v>0</v>
      </c>
      <c r="C27" s="111">
        <v>0</v>
      </c>
      <c r="D27" s="111">
        <v>0</v>
      </c>
      <c r="E27" s="111">
        <v>0</v>
      </c>
      <c r="F27" s="111">
        <v>0</v>
      </c>
      <c r="G27" s="111">
        <v>0</v>
      </c>
      <c r="H27" s="111">
        <v>0</v>
      </c>
      <c r="I27" s="111">
        <v>0</v>
      </c>
      <c r="J27" s="111">
        <v>0</v>
      </c>
      <c r="K27" s="111">
        <v>0</v>
      </c>
      <c r="L27" s="111">
        <v>0</v>
      </c>
      <c r="M27" s="111">
        <v>0</v>
      </c>
      <c r="N27" s="111">
        <v>0</v>
      </c>
      <c r="O27" s="111">
        <v>0</v>
      </c>
      <c r="P27" s="111">
        <v>0</v>
      </c>
      <c r="Q27" s="111">
        <v>0</v>
      </c>
      <c r="R27" s="111">
        <v>0</v>
      </c>
      <c r="S27" s="111">
        <v>0</v>
      </c>
      <c r="T27" s="111">
        <v>0</v>
      </c>
      <c r="U27" s="111">
        <v>0</v>
      </c>
      <c r="V27" s="111">
        <v>0</v>
      </c>
      <c r="W27" s="111">
        <v>345.99</v>
      </c>
      <c r="X27" s="111">
        <v>345.99</v>
      </c>
      <c r="Y27" s="111">
        <v>0</v>
      </c>
      <c r="Z27" s="111">
        <v>0</v>
      </c>
      <c r="AA27" s="111">
        <v>0</v>
      </c>
      <c r="AB27" s="111">
        <v>0</v>
      </c>
      <c r="AC27" s="111">
        <v>0</v>
      </c>
      <c r="AD27" s="111">
        <v>0</v>
      </c>
      <c r="AE27" s="111">
        <v>0</v>
      </c>
      <c r="AF27" s="111">
        <v>0</v>
      </c>
    </row>
    <row r="28" spans="1:39">
      <c r="A28" s="105" t="s">
        <v>822</v>
      </c>
      <c r="B28" s="111"/>
      <c r="C28" s="111"/>
      <c r="D28" s="111"/>
      <c r="E28" s="111"/>
      <c r="F28" s="111"/>
      <c r="G28" s="111"/>
      <c r="H28" s="111"/>
      <c r="I28" s="111"/>
      <c r="J28" s="111"/>
      <c r="K28" s="111"/>
      <c r="L28" s="111"/>
      <c r="M28" s="111"/>
      <c r="N28" s="111"/>
      <c r="O28" s="111"/>
      <c r="P28" s="111"/>
      <c r="Q28" s="111"/>
      <c r="R28" s="111"/>
      <c r="S28" s="111"/>
      <c r="T28" s="111"/>
      <c r="U28" s="111"/>
      <c r="V28" s="111"/>
      <c r="W28" s="111">
        <v>790.58</v>
      </c>
      <c r="X28" s="111">
        <v>790.58</v>
      </c>
      <c r="Y28" s="111">
        <v>0</v>
      </c>
      <c r="Z28" s="111"/>
      <c r="AA28" s="111"/>
      <c r="AB28" s="111"/>
      <c r="AC28" s="111"/>
      <c r="AD28" s="111"/>
      <c r="AE28" s="111"/>
      <c r="AF28" s="111"/>
    </row>
    <row r="29" spans="1:39">
      <c r="A29" s="109" t="s">
        <v>262</v>
      </c>
      <c r="B29" s="116">
        <v>0</v>
      </c>
      <c r="C29" s="116">
        <v>0</v>
      </c>
      <c r="D29" s="116">
        <v>0</v>
      </c>
      <c r="E29" s="116">
        <v>0</v>
      </c>
      <c r="F29" s="116">
        <v>-2618.2692307692309</v>
      </c>
      <c r="G29" s="116">
        <v>-2721.3942307692309</v>
      </c>
      <c r="H29" s="116">
        <v>-3724.5192307692309</v>
      </c>
      <c r="I29" s="116">
        <v>-5728.8461538461543</v>
      </c>
      <c r="J29" s="116">
        <v>-5825.7211538461543</v>
      </c>
      <c r="K29" s="116">
        <v>-6078.8461538461543</v>
      </c>
      <c r="L29" s="116">
        <v>-8751.923076923078</v>
      </c>
      <c r="M29" s="116">
        <v>-8751.923076923078</v>
      </c>
      <c r="N29" s="116">
        <v>-8751.923076923078</v>
      </c>
      <c r="O29" s="116">
        <v>-8751.923076923078</v>
      </c>
      <c r="P29" s="116">
        <v>-8751.923076923078</v>
      </c>
      <c r="Q29" s="116">
        <v>-8751.923076923078</v>
      </c>
      <c r="R29" s="116">
        <v>-9317.548076923078</v>
      </c>
      <c r="S29" s="116">
        <v>-10161.298076923078</v>
      </c>
      <c r="T29" s="116">
        <v>-15660.336538461539</v>
      </c>
      <c r="U29" s="116">
        <v>-16166.586538461539</v>
      </c>
      <c r="V29" s="116">
        <v>9606.8626320675903</v>
      </c>
      <c r="W29" s="116">
        <v>7210.9627357514491</v>
      </c>
      <c r="X29" s="116">
        <v>6564.4647625122307</v>
      </c>
      <c r="Y29" s="116">
        <v>5888.5167892730124</v>
      </c>
      <c r="Z29" s="116">
        <v>3243.4568929568704</v>
      </c>
      <c r="AA29" s="116">
        <v>2673.7589197176521</v>
      </c>
      <c r="AB29" s="116">
        <v>1666.5609464784338</v>
      </c>
      <c r="AC29" s="116">
        <v>971.86297323921565</v>
      </c>
      <c r="AD29" s="116">
        <v>592.78999999999746</v>
      </c>
      <c r="AE29" s="116">
        <v>16229.410911731877</v>
      </c>
      <c r="AF29" s="116">
        <v>15741.127177949704</v>
      </c>
    </row>
    <row r="30" spans="1:39">
      <c r="A30" s="105" t="s">
        <v>264</v>
      </c>
      <c r="B30" s="111">
        <v>0</v>
      </c>
      <c r="C30" s="111">
        <v>0</v>
      </c>
      <c r="D30" s="111">
        <v>0</v>
      </c>
      <c r="E30" s="111">
        <v>-2618.2692307692309</v>
      </c>
      <c r="F30" s="111">
        <v>-103.125</v>
      </c>
      <c r="G30" s="111">
        <v>-1003.125</v>
      </c>
      <c r="H30" s="111">
        <v>-2004.3269230769233</v>
      </c>
      <c r="I30" s="111">
        <v>-96.875</v>
      </c>
      <c r="J30" s="111">
        <v>-253.125</v>
      </c>
      <c r="K30" s="111">
        <v>-2673.0769230769233</v>
      </c>
      <c r="L30" s="111">
        <v>0</v>
      </c>
      <c r="M30" s="111">
        <v>0</v>
      </c>
      <c r="N30" s="111">
        <v>0</v>
      </c>
      <c r="O30" s="111">
        <v>0</v>
      </c>
      <c r="P30" s="111">
        <v>0</v>
      </c>
      <c r="Q30" s="111">
        <v>-565.625</v>
      </c>
      <c r="R30" s="111">
        <v>-843.75</v>
      </c>
      <c r="S30" s="111">
        <v>-5499.0384615384619</v>
      </c>
      <c r="T30" s="111">
        <v>-506.25</v>
      </c>
      <c r="U30" s="111">
        <v>-2469.6979732392183</v>
      </c>
      <c r="V30" s="111">
        <v>-2395.8998963161416</v>
      </c>
      <c r="W30" s="111">
        <v>-910.02797323921823</v>
      </c>
      <c r="X30" s="111">
        <v>-675.94797323921819</v>
      </c>
      <c r="Y30" s="111">
        <v>-3435.6398963161419</v>
      </c>
      <c r="Z30" s="111">
        <v>-569.69797323921819</v>
      </c>
      <c r="AA30" s="111">
        <v>-1007.1979732392182</v>
      </c>
      <c r="AB30" s="111">
        <v>-694.69797323921819</v>
      </c>
      <c r="AC30" s="111">
        <v>-379.07297323921813</v>
      </c>
      <c r="AD30" s="111">
        <v>-697.65873378217339</v>
      </c>
      <c r="AE30" s="111">
        <v>-488.28373378217333</v>
      </c>
      <c r="AF30" s="111">
        <v>-144.53373378217333</v>
      </c>
    </row>
    <row r="31" spans="1:39">
      <c r="A31" s="106" t="s">
        <v>265</v>
      </c>
      <c r="B31" s="115">
        <v>0</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28243.147143768347</v>
      </c>
      <c r="V31" s="115">
        <v>0</v>
      </c>
      <c r="W31" s="115">
        <v>263.52999999999997</v>
      </c>
      <c r="X31" s="115">
        <v>0</v>
      </c>
      <c r="Y31" s="115">
        <v>790.58</v>
      </c>
      <c r="Z31" s="115">
        <v>0</v>
      </c>
      <c r="AA31" s="115">
        <v>0</v>
      </c>
      <c r="AB31" s="115">
        <v>0</v>
      </c>
      <c r="AC31" s="115">
        <v>0</v>
      </c>
      <c r="AD31" s="115">
        <v>16334.279645514052</v>
      </c>
      <c r="AE31" s="115">
        <v>0</v>
      </c>
      <c r="AF31" s="115">
        <v>0</v>
      </c>
    </row>
    <row r="32" spans="1:39">
      <c r="A32" s="109" t="s">
        <v>263</v>
      </c>
      <c r="B32" s="116">
        <v>0</v>
      </c>
      <c r="C32" s="116">
        <v>0</v>
      </c>
      <c r="D32" s="116">
        <v>0</v>
      </c>
      <c r="E32" s="116">
        <v>-2618.2692307692309</v>
      </c>
      <c r="F32" s="116">
        <v>-2721.3942307692309</v>
      </c>
      <c r="G32" s="116">
        <v>-3724.5192307692309</v>
      </c>
      <c r="H32" s="116">
        <v>-5728.8461538461543</v>
      </c>
      <c r="I32" s="116">
        <v>-5825.7211538461543</v>
      </c>
      <c r="J32" s="116">
        <v>-6078.8461538461543</v>
      </c>
      <c r="K32" s="116">
        <v>-8751.923076923078</v>
      </c>
      <c r="L32" s="116">
        <v>-8751.923076923078</v>
      </c>
      <c r="M32" s="116">
        <v>-8751.923076923078</v>
      </c>
      <c r="N32" s="116">
        <v>-8751.923076923078</v>
      </c>
      <c r="O32" s="116">
        <v>-8751.923076923078</v>
      </c>
      <c r="P32" s="116">
        <v>-8751.923076923078</v>
      </c>
      <c r="Q32" s="116">
        <v>-9317.548076923078</v>
      </c>
      <c r="R32" s="116">
        <v>-10161.298076923078</v>
      </c>
      <c r="S32" s="116">
        <v>-15660.336538461539</v>
      </c>
      <c r="T32" s="116">
        <v>-16166.586538461539</v>
      </c>
      <c r="U32" s="116">
        <v>9606.8626320675903</v>
      </c>
      <c r="V32" s="116">
        <v>7210.9627357514491</v>
      </c>
      <c r="W32" s="116">
        <v>6564.4647625122307</v>
      </c>
      <c r="X32" s="116">
        <v>5888.5167892730124</v>
      </c>
      <c r="Y32" s="116">
        <v>3243.4568929568704</v>
      </c>
      <c r="Z32" s="116">
        <v>2673.7589197176521</v>
      </c>
      <c r="AA32" s="116">
        <v>1666.5609464784338</v>
      </c>
      <c r="AB32" s="116">
        <v>971.86297323921565</v>
      </c>
      <c r="AC32" s="116">
        <v>592.78999999999746</v>
      </c>
      <c r="AD32" s="116">
        <v>16229.410911731877</v>
      </c>
      <c r="AE32" s="116">
        <v>15741.127177949704</v>
      </c>
      <c r="AF32" s="116">
        <v>15596.593444167531</v>
      </c>
    </row>
    <row r="33" spans="1:32">
      <c r="A33" s="376" t="s">
        <v>1246</v>
      </c>
      <c r="B33" s="377">
        <v>0</v>
      </c>
      <c r="C33" s="377">
        <v>0</v>
      </c>
      <c r="D33" s="377">
        <v>0</v>
      </c>
      <c r="E33" s="377">
        <v>0</v>
      </c>
      <c r="F33" s="377">
        <v>0</v>
      </c>
      <c r="G33" s="377">
        <v>0</v>
      </c>
      <c r="H33" s="377">
        <v>0</v>
      </c>
      <c r="I33" s="377">
        <v>0</v>
      </c>
      <c r="J33" s="377">
        <v>0</v>
      </c>
      <c r="K33" s="377">
        <v>0</v>
      </c>
      <c r="L33" s="377">
        <v>0</v>
      </c>
      <c r="M33" s="377">
        <v>0</v>
      </c>
      <c r="N33" s="377">
        <v>0</v>
      </c>
      <c r="O33" s="377">
        <v>0</v>
      </c>
      <c r="P33" s="377">
        <v>0</v>
      </c>
      <c r="Q33" s="377">
        <v>0</v>
      </c>
      <c r="R33" s="377">
        <v>0</v>
      </c>
      <c r="S33" s="377">
        <v>0</v>
      </c>
      <c r="T33" s="377">
        <v>90.625</v>
      </c>
      <c r="U33" s="377">
        <v>-50</v>
      </c>
      <c r="V33" s="377">
        <v>275</v>
      </c>
      <c r="W33" s="377">
        <v>351.32499999999982</v>
      </c>
      <c r="X33" s="377">
        <v>341.94999999999982</v>
      </c>
      <c r="Y33" s="377">
        <v>952.16499999999951</v>
      </c>
      <c r="Z33" s="377">
        <v>1064.6649999999995</v>
      </c>
      <c r="AA33" s="377">
        <v>583.41499999999951</v>
      </c>
      <c r="AB33" s="377">
        <v>336.539999999999</v>
      </c>
      <c r="AC33" s="377">
        <v>592.78999999999905</v>
      </c>
      <c r="AD33" s="377">
        <v>583.41499999999905</v>
      </c>
      <c r="AE33" s="377">
        <v>705.28999999999905</v>
      </c>
      <c r="AF33" s="376"/>
    </row>
    <row r="35" spans="1:32">
      <c r="A35" s="175" t="s">
        <v>1017</v>
      </c>
      <c r="B35" s="176"/>
      <c r="C35" s="176"/>
      <c r="D35" s="176"/>
      <c r="E35" s="176"/>
      <c r="F35" s="176"/>
      <c r="G35" s="176"/>
      <c r="H35" s="176"/>
      <c r="I35" s="176"/>
      <c r="J35" s="176"/>
      <c r="K35" s="176"/>
    </row>
    <row r="36" spans="1:32">
      <c r="A36" s="177" t="s">
        <v>728</v>
      </c>
      <c r="B36" s="178" t="s">
        <v>729</v>
      </c>
      <c r="C36" s="178" t="s">
        <v>319</v>
      </c>
      <c r="D36" s="178" t="s">
        <v>304</v>
      </c>
      <c r="E36" s="178" t="s">
        <v>692</v>
      </c>
      <c r="F36" s="178" t="s">
        <v>160</v>
      </c>
      <c r="G36" s="178" t="s">
        <v>171</v>
      </c>
      <c r="H36" s="178" t="s">
        <v>177</v>
      </c>
      <c r="I36" s="178" t="s">
        <v>81</v>
      </c>
    </row>
    <row r="37" spans="1:32">
      <c r="A37" s="179" t="s">
        <v>712</v>
      </c>
      <c r="B37" s="180" t="s">
        <v>719</v>
      </c>
      <c r="C37" s="180"/>
      <c r="D37" s="180"/>
      <c r="E37" s="180"/>
      <c r="F37" s="180">
        <v>1</v>
      </c>
      <c r="G37" s="180"/>
      <c r="H37" s="180">
        <v>2</v>
      </c>
      <c r="I37" s="180">
        <f>SUM(C37:H37)</f>
        <v>3</v>
      </c>
    </row>
    <row r="38" spans="1:32">
      <c r="A38" s="181" t="s">
        <v>711</v>
      </c>
      <c r="B38" s="182" t="s">
        <v>86</v>
      </c>
      <c r="C38" s="182">
        <v>8</v>
      </c>
      <c r="D38" s="182"/>
      <c r="E38" s="182"/>
      <c r="F38" s="182">
        <v>1</v>
      </c>
      <c r="G38" s="182">
        <v>2</v>
      </c>
      <c r="H38" s="182"/>
      <c r="I38" s="237">
        <f t="shared" ref="I38:I43" si="0">SUM(C38:H38)</f>
        <v>11</v>
      </c>
    </row>
    <row r="39" spans="1:32">
      <c r="A39" s="179" t="s">
        <v>855</v>
      </c>
      <c r="B39" s="180" t="s">
        <v>720</v>
      </c>
      <c r="C39" s="180"/>
      <c r="D39" s="180">
        <v>3.5</v>
      </c>
      <c r="E39" s="180"/>
      <c r="F39" s="180">
        <v>1</v>
      </c>
      <c r="G39" s="180"/>
      <c r="H39" s="180"/>
      <c r="I39" s="180">
        <f t="shared" si="0"/>
        <v>4.5</v>
      </c>
    </row>
    <row r="40" spans="1:32">
      <c r="A40" s="181" t="s">
        <v>714</v>
      </c>
      <c r="B40" s="182" t="s">
        <v>93</v>
      </c>
      <c r="C40" s="182">
        <v>17</v>
      </c>
      <c r="D40" s="182"/>
      <c r="E40" s="182"/>
      <c r="F40" s="182">
        <v>1</v>
      </c>
      <c r="G40" s="182"/>
      <c r="H40" s="182"/>
      <c r="I40" s="237">
        <f t="shared" si="0"/>
        <v>18</v>
      </c>
    </row>
    <row r="41" spans="1:32">
      <c r="A41" s="179" t="s">
        <v>715</v>
      </c>
      <c r="B41" s="180" t="s">
        <v>723</v>
      </c>
      <c r="C41" s="180"/>
      <c r="D41" s="180"/>
      <c r="E41" s="180">
        <v>3.5</v>
      </c>
      <c r="F41" s="180">
        <v>1</v>
      </c>
      <c r="G41" s="180"/>
      <c r="H41" s="180"/>
      <c r="I41" s="180">
        <f t="shared" si="0"/>
        <v>4.5</v>
      </c>
    </row>
    <row r="42" spans="1:32">
      <c r="A42" s="181" t="s">
        <v>716</v>
      </c>
      <c r="B42" s="182" t="s">
        <v>721</v>
      </c>
      <c r="C42" s="182">
        <v>3</v>
      </c>
      <c r="D42" s="182"/>
      <c r="E42" s="182"/>
      <c r="F42" s="182">
        <v>1</v>
      </c>
      <c r="G42" s="182"/>
      <c r="H42" s="182"/>
      <c r="I42" s="237">
        <f t="shared" si="0"/>
        <v>4</v>
      </c>
    </row>
    <row r="43" spans="1:32">
      <c r="A43" s="179" t="s">
        <v>717</v>
      </c>
      <c r="B43" s="180" t="s">
        <v>722</v>
      </c>
      <c r="C43" s="180"/>
      <c r="D43" s="180"/>
      <c r="E43" s="180"/>
      <c r="F43" s="180">
        <v>1</v>
      </c>
      <c r="G43" s="180"/>
      <c r="H43" s="180"/>
      <c r="I43" s="180">
        <f t="shared" si="0"/>
        <v>1</v>
      </c>
    </row>
    <row r="44" spans="1:32">
      <c r="H44" s="106" t="s">
        <v>839</v>
      </c>
      <c r="I44" s="238">
        <f>SUM(I37:I43)</f>
        <v>46</v>
      </c>
    </row>
    <row r="45" spans="1:32">
      <c r="A45" s="1" t="s">
        <v>851</v>
      </c>
      <c r="B45" s="485" t="s">
        <v>1296</v>
      </c>
      <c r="C45" s="485"/>
      <c r="D45" s="485"/>
      <c r="E45" s="485"/>
      <c r="F45" s="485"/>
      <c r="G45" s="485"/>
      <c r="H45" s="240"/>
      <c r="I45" s="241"/>
    </row>
    <row r="46" spans="1:32">
      <c r="H46" s="240"/>
      <c r="I46" s="241"/>
    </row>
    <row r="47" spans="1:32">
      <c r="A47" s="105" t="s">
        <v>1018</v>
      </c>
    </row>
    <row r="48" spans="1:32">
      <c r="A48" s="223" t="s">
        <v>72</v>
      </c>
      <c r="B48" s="223" t="s">
        <v>73</v>
      </c>
      <c r="C48" s="223" t="s">
        <v>876</v>
      </c>
      <c r="D48" s="223" t="s">
        <v>877</v>
      </c>
      <c r="E48" s="223" t="s">
        <v>878</v>
      </c>
      <c r="F48" s="223" t="s">
        <v>879</v>
      </c>
      <c r="G48" s="223" t="s">
        <v>880</v>
      </c>
      <c r="H48" s="223" t="s">
        <v>881</v>
      </c>
      <c r="I48" s="223" t="s">
        <v>882</v>
      </c>
      <c r="J48" s="223" t="s">
        <v>81</v>
      </c>
      <c r="K48" s="223" t="s">
        <v>430</v>
      </c>
    </row>
    <row r="49" spans="1:11">
      <c r="A49" s="224" t="s">
        <v>82</v>
      </c>
      <c r="B49" s="225" t="s">
        <v>83</v>
      </c>
      <c r="C49" s="226" t="s">
        <v>84</v>
      </c>
      <c r="D49" s="226" t="s">
        <v>85</v>
      </c>
      <c r="E49" s="226" t="s">
        <v>84</v>
      </c>
      <c r="F49" s="226" t="s">
        <v>198</v>
      </c>
      <c r="G49" s="226" t="s">
        <v>84</v>
      </c>
      <c r="H49" s="226" t="s">
        <v>84</v>
      </c>
      <c r="I49" s="226" t="s">
        <v>84</v>
      </c>
      <c r="J49" s="226" t="s">
        <v>123</v>
      </c>
      <c r="K49" s="226" t="s">
        <v>123</v>
      </c>
    </row>
    <row r="50" spans="1:11">
      <c r="A50" s="282" t="s">
        <v>83</v>
      </c>
      <c r="B50" s="227" t="s">
        <v>86</v>
      </c>
      <c r="C50" s="228" t="s">
        <v>84</v>
      </c>
      <c r="D50" s="228" t="s">
        <v>85</v>
      </c>
      <c r="E50" s="228" t="s">
        <v>84</v>
      </c>
      <c r="F50" s="228" t="s">
        <v>198</v>
      </c>
      <c r="G50" s="228" t="s">
        <v>84</v>
      </c>
      <c r="H50" s="228" t="s">
        <v>84</v>
      </c>
      <c r="I50" s="228" t="s">
        <v>84</v>
      </c>
      <c r="J50" s="228" t="s">
        <v>123</v>
      </c>
      <c r="K50" s="228" t="s">
        <v>123</v>
      </c>
    </row>
    <row r="51" spans="1:11">
      <c r="A51" s="224" t="s">
        <v>87</v>
      </c>
      <c r="B51" s="225" t="s">
        <v>83</v>
      </c>
      <c r="C51" s="226" t="s">
        <v>245</v>
      </c>
      <c r="D51" s="226" t="s">
        <v>85</v>
      </c>
      <c r="E51" s="226" t="s">
        <v>84</v>
      </c>
      <c r="F51" s="226" t="s">
        <v>84</v>
      </c>
      <c r="G51" s="226" t="s">
        <v>84</v>
      </c>
      <c r="H51" s="226" t="s">
        <v>84</v>
      </c>
      <c r="I51" s="226" t="s">
        <v>84</v>
      </c>
      <c r="J51" s="226" t="s">
        <v>249</v>
      </c>
      <c r="K51" s="226" t="s">
        <v>249</v>
      </c>
    </row>
    <row r="52" spans="1:11">
      <c r="A52" s="282" t="s">
        <v>83</v>
      </c>
      <c r="B52" s="229" t="s">
        <v>719</v>
      </c>
      <c r="C52" s="230" t="s">
        <v>198</v>
      </c>
      <c r="D52" s="230" t="s">
        <v>198</v>
      </c>
      <c r="E52" s="230" t="s">
        <v>84</v>
      </c>
      <c r="F52" s="230" t="s">
        <v>84</v>
      </c>
      <c r="G52" s="230" t="s">
        <v>84</v>
      </c>
      <c r="H52" s="230" t="s">
        <v>84</v>
      </c>
      <c r="I52" s="230" t="s">
        <v>84</v>
      </c>
      <c r="J52" s="230" t="s">
        <v>85</v>
      </c>
      <c r="K52" s="230" t="s">
        <v>85</v>
      </c>
    </row>
    <row r="53" spans="1:11">
      <c r="A53" s="282" t="s">
        <v>83</v>
      </c>
      <c r="B53" s="227" t="s">
        <v>86</v>
      </c>
      <c r="C53" s="228" t="s">
        <v>198</v>
      </c>
      <c r="D53" s="228" t="s">
        <v>84</v>
      </c>
      <c r="E53" s="228" t="s">
        <v>84</v>
      </c>
      <c r="F53" s="228" t="s">
        <v>84</v>
      </c>
      <c r="G53" s="228" t="s">
        <v>84</v>
      </c>
      <c r="H53" s="228" t="s">
        <v>84</v>
      </c>
      <c r="I53" s="228" t="s">
        <v>84</v>
      </c>
      <c r="J53" s="228" t="s">
        <v>198</v>
      </c>
      <c r="K53" s="228" t="s">
        <v>198</v>
      </c>
    </row>
    <row r="54" spans="1:11">
      <c r="A54" s="282" t="s">
        <v>83</v>
      </c>
      <c r="B54" s="229" t="s">
        <v>836</v>
      </c>
      <c r="C54" s="230" t="s">
        <v>198</v>
      </c>
      <c r="D54" s="230" t="s">
        <v>84</v>
      </c>
      <c r="E54" s="230" t="s">
        <v>84</v>
      </c>
      <c r="F54" s="230" t="s">
        <v>84</v>
      </c>
      <c r="G54" s="230" t="s">
        <v>84</v>
      </c>
      <c r="H54" s="230" t="s">
        <v>84</v>
      </c>
      <c r="I54" s="230" t="s">
        <v>84</v>
      </c>
      <c r="J54" s="230" t="s">
        <v>198</v>
      </c>
      <c r="K54" s="230" t="s">
        <v>198</v>
      </c>
    </row>
    <row r="55" spans="1:11">
      <c r="A55" s="282" t="s">
        <v>83</v>
      </c>
      <c r="B55" s="227" t="s">
        <v>723</v>
      </c>
      <c r="C55" s="228" t="s">
        <v>198</v>
      </c>
      <c r="D55" s="228" t="s">
        <v>84</v>
      </c>
      <c r="E55" s="228" t="s">
        <v>84</v>
      </c>
      <c r="F55" s="228" t="s">
        <v>84</v>
      </c>
      <c r="G55" s="228" t="s">
        <v>84</v>
      </c>
      <c r="H55" s="228" t="s">
        <v>84</v>
      </c>
      <c r="I55" s="228" t="s">
        <v>84</v>
      </c>
      <c r="J55" s="228" t="s">
        <v>198</v>
      </c>
      <c r="K55" s="228" t="s">
        <v>198</v>
      </c>
    </row>
    <row r="56" spans="1:11">
      <c r="A56" s="282" t="s">
        <v>83</v>
      </c>
      <c r="B56" s="229" t="s">
        <v>722</v>
      </c>
      <c r="C56" s="230" t="s">
        <v>198</v>
      </c>
      <c r="D56" s="230" t="s">
        <v>84</v>
      </c>
      <c r="E56" s="230" t="s">
        <v>84</v>
      </c>
      <c r="F56" s="230" t="s">
        <v>84</v>
      </c>
      <c r="G56" s="230" t="s">
        <v>84</v>
      </c>
      <c r="H56" s="230" t="s">
        <v>84</v>
      </c>
      <c r="I56" s="230" t="s">
        <v>84</v>
      </c>
      <c r="J56" s="230" t="s">
        <v>198</v>
      </c>
      <c r="K56" s="230" t="s">
        <v>198</v>
      </c>
    </row>
    <row r="57" spans="1:11">
      <c r="A57" s="294" t="s">
        <v>83</v>
      </c>
      <c r="B57" s="227" t="s">
        <v>720</v>
      </c>
      <c r="C57" s="228" t="s">
        <v>198</v>
      </c>
      <c r="D57" s="228" t="s">
        <v>84</v>
      </c>
      <c r="E57" s="228" t="s">
        <v>84</v>
      </c>
      <c r="F57" s="228" t="s">
        <v>84</v>
      </c>
      <c r="G57" s="228" t="s">
        <v>84</v>
      </c>
      <c r="H57" s="228" t="s">
        <v>84</v>
      </c>
      <c r="I57" s="228" t="s">
        <v>84</v>
      </c>
      <c r="J57" s="228" t="s">
        <v>198</v>
      </c>
      <c r="K57" s="228" t="s">
        <v>198</v>
      </c>
    </row>
    <row r="58" spans="1:11">
      <c r="A58" s="282" t="s">
        <v>83</v>
      </c>
      <c r="B58" s="229" t="s">
        <v>93</v>
      </c>
      <c r="C58" s="230" t="s">
        <v>198</v>
      </c>
      <c r="D58" s="230" t="s">
        <v>198</v>
      </c>
      <c r="E58" s="230" t="s">
        <v>84</v>
      </c>
      <c r="F58" s="230" t="s">
        <v>84</v>
      </c>
      <c r="G58" s="230" t="s">
        <v>84</v>
      </c>
      <c r="H58" s="230" t="s">
        <v>84</v>
      </c>
      <c r="I58" s="230" t="s">
        <v>84</v>
      </c>
      <c r="J58" s="230" t="s">
        <v>85</v>
      </c>
      <c r="K58" s="230" t="s">
        <v>85</v>
      </c>
    </row>
    <row r="59" spans="1:11">
      <c r="A59" s="224" t="s">
        <v>282</v>
      </c>
      <c r="B59" s="224" t="s">
        <v>83</v>
      </c>
      <c r="C59" s="226" t="s">
        <v>85</v>
      </c>
      <c r="D59" s="226" t="s">
        <v>85</v>
      </c>
      <c r="E59" s="226" t="s">
        <v>138</v>
      </c>
      <c r="F59" s="226" t="s">
        <v>762</v>
      </c>
      <c r="G59" s="226" t="s">
        <v>249</v>
      </c>
      <c r="H59" s="226" t="s">
        <v>249</v>
      </c>
      <c r="I59" s="226" t="s">
        <v>209</v>
      </c>
      <c r="J59" s="226" t="s">
        <v>883</v>
      </c>
      <c r="K59" s="226" t="s">
        <v>883</v>
      </c>
    </row>
    <row r="60" spans="1:11">
      <c r="A60" s="282" t="s">
        <v>83</v>
      </c>
      <c r="B60" s="227" t="s">
        <v>86</v>
      </c>
      <c r="C60" s="228" t="s">
        <v>85</v>
      </c>
      <c r="D60" s="228" t="s">
        <v>84</v>
      </c>
      <c r="E60" s="228" t="s">
        <v>84</v>
      </c>
      <c r="F60" s="228" t="s">
        <v>245</v>
      </c>
      <c r="G60" s="228" t="s">
        <v>84</v>
      </c>
      <c r="H60" s="228" t="s">
        <v>209</v>
      </c>
      <c r="I60" s="228" t="s">
        <v>138</v>
      </c>
      <c r="J60" s="228" t="s">
        <v>884</v>
      </c>
      <c r="K60" s="228" t="s">
        <v>884</v>
      </c>
    </row>
    <row r="61" spans="1:11">
      <c r="A61" s="282" t="s">
        <v>83</v>
      </c>
      <c r="B61" s="229" t="s">
        <v>836</v>
      </c>
      <c r="C61" s="230" t="s">
        <v>84</v>
      </c>
      <c r="D61" s="230" t="s">
        <v>84</v>
      </c>
      <c r="E61" s="230" t="s">
        <v>84</v>
      </c>
      <c r="F61" s="230" t="s">
        <v>142</v>
      </c>
      <c r="G61" s="230" t="s">
        <v>84</v>
      </c>
      <c r="H61" s="230" t="s">
        <v>85</v>
      </c>
      <c r="I61" s="230" t="s">
        <v>84</v>
      </c>
      <c r="J61" s="230" t="s">
        <v>243</v>
      </c>
      <c r="K61" s="230" t="s">
        <v>243</v>
      </c>
    </row>
    <row r="62" spans="1:11">
      <c r="A62" s="282" t="s">
        <v>83</v>
      </c>
      <c r="B62" s="227" t="s">
        <v>723</v>
      </c>
      <c r="C62" s="228" t="s">
        <v>84</v>
      </c>
      <c r="D62" s="228" t="s">
        <v>84</v>
      </c>
      <c r="E62" s="228" t="s">
        <v>84</v>
      </c>
      <c r="F62" s="228" t="s">
        <v>84</v>
      </c>
      <c r="G62" s="228" t="s">
        <v>84</v>
      </c>
      <c r="H62" s="228" t="s">
        <v>84</v>
      </c>
      <c r="I62" s="228" t="s">
        <v>198</v>
      </c>
      <c r="J62" s="228" t="s">
        <v>198</v>
      </c>
      <c r="K62" s="228" t="s">
        <v>198</v>
      </c>
    </row>
    <row r="63" spans="1:11">
      <c r="A63" s="294" t="s">
        <v>83</v>
      </c>
      <c r="B63" s="229" t="s">
        <v>722</v>
      </c>
      <c r="C63" s="230" t="s">
        <v>84</v>
      </c>
      <c r="D63" s="230" t="s">
        <v>84</v>
      </c>
      <c r="E63" s="230" t="s">
        <v>138</v>
      </c>
      <c r="F63" s="230" t="s">
        <v>84</v>
      </c>
      <c r="G63" s="230" t="s">
        <v>84</v>
      </c>
      <c r="H63" s="230" t="s">
        <v>84</v>
      </c>
      <c r="I63" s="230" t="s">
        <v>84</v>
      </c>
      <c r="J63" s="230" t="s">
        <v>138</v>
      </c>
      <c r="K63" s="230" t="s">
        <v>138</v>
      </c>
    </row>
    <row r="64" spans="1:11">
      <c r="A64" s="282" t="s">
        <v>83</v>
      </c>
      <c r="B64" s="227" t="s">
        <v>720</v>
      </c>
      <c r="C64" s="228" t="s">
        <v>84</v>
      </c>
      <c r="D64" s="228" t="s">
        <v>84</v>
      </c>
      <c r="E64" s="228" t="s">
        <v>84</v>
      </c>
      <c r="F64" s="228" t="s">
        <v>95</v>
      </c>
      <c r="G64" s="228" t="s">
        <v>141</v>
      </c>
      <c r="H64" s="228" t="s">
        <v>198</v>
      </c>
      <c r="I64" s="228" t="s">
        <v>198</v>
      </c>
      <c r="J64" s="228" t="s">
        <v>885</v>
      </c>
      <c r="K64" s="228" t="s">
        <v>885</v>
      </c>
    </row>
    <row r="65" spans="1:13">
      <c r="A65" s="282" t="s">
        <v>83</v>
      </c>
      <c r="B65" s="229" t="s">
        <v>93</v>
      </c>
      <c r="C65" s="230" t="s">
        <v>84</v>
      </c>
      <c r="D65" s="230" t="s">
        <v>85</v>
      </c>
      <c r="E65" s="230" t="s">
        <v>84</v>
      </c>
      <c r="F65" s="230" t="s">
        <v>138</v>
      </c>
      <c r="G65" s="230" t="s">
        <v>138</v>
      </c>
      <c r="H65" s="230" t="s">
        <v>84</v>
      </c>
      <c r="I65" s="230" t="s">
        <v>84</v>
      </c>
      <c r="J65" s="230" t="s">
        <v>118</v>
      </c>
      <c r="K65" s="230" t="s">
        <v>118</v>
      </c>
    </row>
    <row r="66" spans="1:13">
      <c r="A66" s="224" t="s">
        <v>642</v>
      </c>
      <c r="B66" s="225" t="s">
        <v>83</v>
      </c>
      <c r="C66" s="226" t="s">
        <v>84</v>
      </c>
      <c r="D66" s="226" t="s">
        <v>84</v>
      </c>
      <c r="E66" s="226" t="s">
        <v>84</v>
      </c>
      <c r="F66" s="226" t="s">
        <v>139</v>
      </c>
      <c r="G66" s="226" t="s">
        <v>84</v>
      </c>
      <c r="H66" s="226" t="s">
        <v>84</v>
      </c>
      <c r="I66" s="226" t="s">
        <v>198</v>
      </c>
      <c r="J66" s="226" t="s">
        <v>189</v>
      </c>
      <c r="K66" s="226" t="s">
        <v>189</v>
      </c>
    </row>
    <row r="67" spans="1:13">
      <c r="A67" s="282" t="s">
        <v>83</v>
      </c>
      <c r="B67" s="229" t="s">
        <v>723</v>
      </c>
      <c r="C67" s="230" t="s">
        <v>84</v>
      </c>
      <c r="D67" s="230" t="s">
        <v>84</v>
      </c>
      <c r="E67" s="230" t="s">
        <v>84</v>
      </c>
      <c r="F67" s="230" t="s">
        <v>139</v>
      </c>
      <c r="G67" s="230" t="s">
        <v>84</v>
      </c>
      <c r="H67" s="230" t="s">
        <v>84</v>
      </c>
      <c r="I67" s="230" t="s">
        <v>198</v>
      </c>
      <c r="J67" s="230" t="s">
        <v>189</v>
      </c>
      <c r="K67" s="230" t="s">
        <v>189</v>
      </c>
      <c r="L67" s="250"/>
    </row>
    <row r="68" spans="1:13">
      <c r="A68" s="224" t="s">
        <v>105</v>
      </c>
      <c r="B68" s="224" t="s">
        <v>83</v>
      </c>
      <c r="C68" s="226" t="s">
        <v>84</v>
      </c>
      <c r="D68" s="226" t="s">
        <v>84</v>
      </c>
      <c r="E68" s="226" t="s">
        <v>84</v>
      </c>
      <c r="F68" s="226" t="s">
        <v>84</v>
      </c>
      <c r="G68" s="226" t="s">
        <v>123</v>
      </c>
      <c r="H68" s="226" t="s">
        <v>84</v>
      </c>
      <c r="I68" s="226" t="s">
        <v>139</v>
      </c>
      <c r="J68" s="226" t="s">
        <v>210</v>
      </c>
      <c r="K68" s="226" t="s">
        <v>210</v>
      </c>
    </row>
    <row r="69" spans="1:13">
      <c r="A69" s="294" t="s">
        <v>83</v>
      </c>
      <c r="B69" s="227" t="s">
        <v>719</v>
      </c>
      <c r="C69" s="228" t="s">
        <v>84</v>
      </c>
      <c r="D69" s="228" t="s">
        <v>84</v>
      </c>
      <c r="E69" s="228" t="s">
        <v>84</v>
      </c>
      <c r="F69" s="228" t="s">
        <v>84</v>
      </c>
      <c r="G69" s="228" t="s">
        <v>84</v>
      </c>
      <c r="H69" s="228" t="s">
        <v>84</v>
      </c>
      <c r="I69" s="228" t="s">
        <v>139</v>
      </c>
      <c r="J69" s="228" t="s">
        <v>139</v>
      </c>
      <c r="K69" s="228" t="s">
        <v>139</v>
      </c>
    </row>
    <row r="70" spans="1:13">
      <c r="A70" s="282" t="s">
        <v>83</v>
      </c>
      <c r="B70" s="229" t="s">
        <v>93</v>
      </c>
      <c r="C70" s="230" t="s">
        <v>84</v>
      </c>
      <c r="D70" s="230" t="s">
        <v>84</v>
      </c>
      <c r="E70" s="230" t="s">
        <v>84</v>
      </c>
      <c r="F70" s="230" t="s">
        <v>84</v>
      </c>
      <c r="G70" s="230" t="s">
        <v>123</v>
      </c>
      <c r="H70" s="230" t="s">
        <v>84</v>
      </c>
      <c r="I70" s="230" t="s">
        <v>84</v>
      </c>
      <c r="J70" s="230" t="s">
        <v>123</v>
      </c>
      <c r="K70" s="230" t="s">
        <v>123</v>
      </c>
    </row>
    <row r="71" spans="1:13">
      <c r="A71" s="224" t="s">
        <v>246</v>
      </c>
      <c r="B71" s="224" t="s">
        <v>83</v>
      </c>
      <c r="C71" s="226" t="s">
        <v>84</v>
      </c>
      <c r="D71" s="226" t="s">
        <v>198</v>
      </c>
      <c r="E71" s="226" t="s">
        <v>84</v>
      </c>
      <c r="F71" s="226" t="s">
        <v>138</v>
      </c>
      <c r="G71" s="226" t="s">
        <v>84</v>
      </c>
      <c r="H71" s="226" t="s">
        <v>123</v>
      </c>
      <c r="I71" s="226" t="s">
        <v>84</v>
      </c>
      <c r="J71" s="226" t="s">
        <v>117</v>
      </c>
      <c r="K71" s="226" t="s">
        <v>117</v>
      </c>
    </row>
    <row r="72" spans="1:13">
      <c r="A72" s="282" t="s">
        <v>83</v>
      </c>
      <c r="B72" s="229" t="s">
        <v>719</v>
      </c>
      <c r="C72" s="230" t="s">
        <v>84</v>
      </c>
      <c r="D72" s="230" t="s">
        <v>198</v>
      </c>
      <c r="E72" s="230" t="s">
        <v>84</v>
      </c>
      <c r="F72" s="230" t="s">
        <v>138</v>
      </c>
      <c r="G72" s="230" t="s">
        <v>84</v>
      </c>
      <c r="H72" s="230" t="s">
        <v>123</v>
      </c>
      <c r="I72" s="230" t="s">
        <v>84</v>
      </c>
      <c r="J72" s="230" t="s">
        <v>117</v>
      </c>
      <c r="K72" s="230" t="s">
        <v>117</v>
      </c>
    </row>
    <row r="73" spans="1:13">
      <c r="A73" s="224" t="s">
        <v>886</v>
      </c>
      <c r="B73" s="224" t="s">
        <v>83</v>
      </c>
      <c r="C73" s="226" t="s">
        <v>84</v>
      </c>
      <c r="D73" s="226" t="s">
        <v>84</v>
      </c>
      <c r="E73" s="226" t="s">
        <v>85</v>
      </c>
      <c r="F73" s="226" t="s">
        <v>123</v>
      </c>
      <c r="G73" s="226" t="s">
        <v>198</v>
      </c>
      <c r="H73" s="226" t="s">
        <v>84</v>
      </c>
      <c r="I73" s="226" t="s">
        <v>84</v>
      </c>
      <c r="J73" s="226" t="s">
        <v>209</v>
      </c>
      <c r="K73" s="226" t="s">
        <v>209</v>
      </c>
    </row>
    <row r="74" spans="1:13">
      <c r="A74" s="294" t="s">
        <v>83</v>
      </c>
      <c r="B74" s="227" t="s">
        <v>723</v>
      </c>
      <c r="C74" s="228" t="s">
        <v>84</v>
      </c>
      <c r="D74" s="228" t="s">
        <v>84</v>
      </c>
      <c r="E74" s="228" t="s">
        <v>85</v>
      </c>
      <c r="F74" s="228" t="s">
        <v>123</v>
      </c>
      <c r="G74" s="228" t="s">
        <v>198</v>
      </c>
      <c r="H74" s="228" t="s">
        <v>84</v>
      </c>
      <c r="I74" s="228" t="s">
        <v>84</v>
      </c>
      <c r="J74" s="228" t="s">
        <v>209</v>
      </c>
      <c r="K74" s="228" t="s">
        <v>209</v>
      </c>
    </row>
    <row r="75" spans="1:13">
      <c r="A75" s="109" t="s">
        <v>94</v>
      </c>
      <c r="B75" s="109" t="s">
        <v>83</v>
      </c>
      <c r="C75" s="302" t="s">
        <v>249</v>
      </c>
      <c r="D75" s="302" t="s">
        <v>245</v>
      </c>
      <c r="E75" s="302" t="s">
        <v>209</v>
      </c>
      <c r="F75" s="302" t="s">
        <v>887</v>
      </c>
      <c r="G75" s="302" t="s">
        <v>241</v>
      </c>
      <c r="H75" s="302" t="s">
        <v>88</v>
      </c>
      <c r="I75" s="302" t="s">
        <v>243</v>
      </c>
      <c r="J75" s="302" t="s">
        <v>888</v>
      </c>
      <c r="K75" s="302" t="s">
        <v>888</v>
      </c>
      <c r="L75" t="s">
        <v>863</v>
      </c>
      <c r="M75">
        <f>I44-K76</f>
        <v>-0.75</v>
      </c>
    </row>
    <row r="76" spans="1:13">
      <c r="J76" t="s">
        <v>1019</v>
      </c>
      <c r="K76">
        <v>46.75</v>
      </c>
    </row>
    <row r="78" spans="1:13" ht="25" customHeight="1">
      <c r="A78" s="247" t="s">
        <v>1020</v>
      </c>
      <c r="B78" s="247"/>
      <c r="C78" s="484"/>
      <c r="D78" s="484"/>
      <c r="E78" s="484"/>
      <c r="F78" s="484"/>
    </row>
    <row r="79" spans="1:13" ht="79" customHeight="1">
      <c r="B79" s="356" t="s">
        <v>1198</v>
      </c>
      <c r="C79" s="489" t="s">
        <v>1199</v>
      </c>
      <c r="D79" s="489"/>
      <c r="E79" s="489"/>
      <c r="F79" s="489"/>
    </row>
    <row r="80" spans="1:13" ht="41" customHeight="1">
      <c r="B80" s="356" t="s">
        <v>1201</v>
      </c>
      <c r="C80" s="489" t="s">
        <v>1208</v>
      </c>
      <c r="D80" s="489"/>
      <c r="E80" s="489"/>
      <c r="F80" s="489"/>
    </row>
    <row r="81" spans="1:11" ht="15" customHeight="1">
      <c r="A81" s="247" t="s">
        <v>1021</v>
      </c>
      <c r="B81" s="487" t="s">
        <v>1208</v>
      </c>
      <c r="C81" s="487"/>
      <c r="D81" s="487"/>
      <c r="E81" s="487"/>
      <c r="F81" s="487"/>
    </row>
    <row r="82" spans="1:11">
      <c r="B82" s="247"/>
      <c r="C82" s="249"/>
    </row>
    <row r="83" spans="1:11">
      <c r="A83" s="1"/>
      <c r="B83" s="118"/>
    </row>
    <row r="85" spans="1:11">
      <c r="A85" s="175" t="s">
        <v>1022</v>
      </c>
      <c r="B85" s="176"/>
      <c r="C85" s="176"/>
      <c r="D85" s="176"/>
      <c r="E85" s="176"/>
      <c r="F85" s="176"/>
      <c r="G85" s="176"/>
      <c r="H85" s="176"/>
      <c r="I85" s="176"/>
      <c r="J85" s="176"/>
      <c r="K85" s="176"/>
    </row>
    <row r="86" spans="1:11">
      <c r="A86" s="177" t="s">
        <v>728</v>
      </c>
      <c r="B86" s="178" t="s">
        <v>729</v>
      </c>
      <c r="C86" s="178" t="s">
        <v>319</v>
      </c>
      <c r="D86" s="178" t="s">
        <v>304</v>
      </c>
      <c r="E86" s="178" t="s">
        <v>692</v>
      </c>
      <c r="F86" s="178" t="s">
        <v>160</v>
      </c>
      <c r="G86" s="178" t="s">
        <v>171</v>
      </c>
      <c r="H86" s="178" t="s">
        <v>177</v>
      </c>
      <c r="I86" s="178" t="s">
        <v>81</v>
      </c>
    </row>
    <row r="87" spans="1:11">
      <c r="A87" s="179" t="s">
        <v>712</v>
      </c>
      <c r="B87" s="180" t="s">
        <v>719</v>
      </c>
      <c r="C87" s="180">
        <v>4</v>
      </c>
      <c r="D87" s="180"/>
      <c r="E87" s="180"/>
      <c r="F87" s="180">
        <v>1</v>
      </c>
      <c r="G87" s="180"/>
      <c r="H87" s="180">
        <v>2</v>
      </c>
      <c r="I87" s="180">
        <f>SUM(C87:H87)</f>
        <v>7</v>
      </c>
    </row>
    <row r="88" spans="1:11">
      <c r="A88" s="181" t="s">
        <v>711</v>
      </c>
      <c r="B88" s="182" t="s">
        <v>86</v>
      </c>
      <c r="C88" s="182"/>
      <c r="D88" s="182"/>
      <c r="E88" s="182"/>
      <c r="F88" s="182">
        <v>1</v>
      </c>
      <c r="G88" s="182">
        <v>2</v>
      </c>
      <c r="H88" s="182"/>
      <c r="I88" s="237">
        <f t="shared" ref="I88:I93" si="1">SUM(C88:H88)</f>
        <v>3</v>
      </c>
    </row>
    <row r="89" spans="1:11">
      <c r="A89" s="179" t="s">
        <v>855</v>
      </c>
      <c r="B89" s="180" t="s">
        <v>720</v>
      </c>
      <c r="C89" s="180">
        <v>2</v>
      </c>
      <c r="D89" s="180">
        <v>1.75</v>
      </c>
      <c r="E89" s="180"/>
      <c r="F89" s="180">
        <v>1</v>
      </c>
      <c r="G89" s="180"/>
      <c r="H89" s="180"/>
      <c r="I89" s="180">
        <f t="shared" si="1"/>
        <v>4.75</v>
      </c>
    </row>
    <row r="90" spans="1:11">
      <c r="A90" s="181" t="s">
        <v>714</v>
      </c>
      <c r="B90" s="182" t="s">
        <v>93</v>
      </c>
      <c r="C90" s="182">
        <v>8</v>
      </c>
      <c r="D90" s="182"/>
      <c r="E90" s="182"/>
      <c r="F90" s="182">
        <v>1</v>
      </c>
      <c r="G90" s="182"/>
      <c r="H90" s="182"/>
      <c r="I90" s="237">
        <f t="shared" si="1"/>
        <v>9</v>
      </c>
    </row>
    <row r="91" spans="1:11">
      <c r="A91" s="179" t="s">
        <v>715</v>
      </c>
      <c r="B91" s="180" t="s">
        <v>723</v>
      </c>
      <c r="C91" s="180"/>
      <c r="D91" s="180"/>
      <c r="E91" s="180">
        <v>1.75</v>
      </c>
      <c r="F91" s="180">
        <v>1</v>
      </c>
      <c r="G91" s="180"/>
      <c r="H91" s="180"/>
      <c r="I91" s="180">
        <f t="shared" si="1"/>
        <v>2.75</v>
      </c>
    </row>
    <row r="92" spans="1:11">
      <c r="A92" s="181" t="s">
        <v>716</v>
      </c>
      <c r="B92" s="182" t="s">
        <v>721</v>
      </c>
      <c r="C92" s="182"/>
      <c r="D92" s="182"/>
      <c r="E92" s="182"/>
      <c r="F92" s="182">
        <v>1</v>
      </c>
      <c r="G92" s="182"/>
      <c r="H92" s="182"/>
      <c r="I92" s="237">
        <f t="shared" si="1"/>
        <v>1</v>
      </c>
    </row>
    <row r="93" spans="1:11">
      <c r="A93" s="179" t="s">
        <v>717</v>
      </c>
      <c r="B93" s="180" t="s">
        <v>722</v>
      </c>
      <c r="C93" s="180"/>
      <c r="D93" s="180"/>
      <c r="E93" s="180"/>
      <c r="F93" s="180">
        <v>1</v>
      </c>
      <c r="G93" s="180"/>
      <c r="H93" s="180"/>
      <c r="I93" s="180">
        <f t="shared" si="1"/>
        <v>1</v>
      </c>
    </row>
    <row r="94" spans="1:11">
      <c r="H94" s="106" t="s">
        <v>839</v>
      </c>
      <c r="I94" s="238">
        <f>SUM(I87:I93)</f>
        <v>28.5</v>
      </c>
    </row>
    <row r="95" spans="1:11" ht="17" customHeight="1">
      <c r="A95" s="1" t="s">
        <v>851</v>
      </c>
      <c r="B95" s="484" t="s">
        <v>1296</v>
      </c>
      <c r="C95" s="484"/>
      <c r="D95" s="484"/>
      <c r="E95" s="484"/>
      <c r="F95" s="484"/>
      <c r="G95" s="484"/>
      <c r="H95" s="240"/>
      <c r="I95" s="241"/>
    </row>
    <row r="96" spans="1:11">
      <c r="H96" s="240"/>
      <c r="I96" s="241"/>
    </row>
    <row r="97" spans="1:11">
      <c r="A97" s="105" t="s">
        <v>1023</v>
      </c>
    </row>
    <row r="98" spans="1:11">
      <c r="A98" s="223" t="s">
        <v>72</v>
      </c>
      <c r="B98" s="223" t="s">
        <v>73</v>
      </c>
      <c r="C98" s="223" t="s">
        <v>928</v>
      </c>
      <c r="D98" s="223" t="s">
        <v>929</v>
      </c>
      <c r="E98" s="223" t="s">
        <v>930</v>
      </c>
      <c r="F98" s="223" t="s">
        <v>931</v>
      </c>
      <c r="G98" s="223" t="s">
        <v>932</v>
      </c>
      <c r="H98" s="223" t="s">
        <v>933</v>
      </c>
      <c r="I98" s="223" t="s">
        <v>934</v>
      </c>
      <c r="J98" s="223" t="s">
        <v>81</v>
      </c>
      <c r="K98" s="223" t="s">
        <v>430</v>
      </c>
    </row>
    <row r="99" spans="1:11">
      <c r="A99" s="224" t="s">
        <v>82</v>
      </c>
      <c r="B99" s="224" t="s">
        <v>83</v>
      </c>
      <c r="C99" s="226" t="s">
        <v>84</v>
      </c>
      <c r="D99" s="226" t="s">
        <v>139</v>
      </c>
      <c r="E99" s="226" t="s">
        <v>84</v>
      </c>
      <c r="F99" s="226" t="s">
        <v>84</v>
      </c>
      <c r="G99" s="226" t="s">
        <v>84</v>
      </c>
      <c r="H99" s="226" t="s">
        <v>84</v>
      </c>
      <c r="I99" s="226" t="s">
        <v>84</v>
      </c>
      <c r="J99" s="226" t="s">
        <v>139</v>
      </c>
      <c r="K99" s="226" t="s">
        <v>139</v>
      </c>
    </row>
    <row r="100" spans="1:11">
      <c r="A100" s="282" t="s">
        <v>83</v>
      </c>
      <c r="B100" s="229" t="s">
        <v>86</v>
      </c>
      <c r="C100" s="230" t="s">
        <v>84</v>
      </c>
      <c r="D100" s="230" t="s">
        <v>139</v>
      </c>
      <c r="E100" s="230" t="s">
        <v>84</v>
      </c>
      <c r="F100" s="230" t="s">
        <v>84</v>
      </c>
      <c r="G100" s="230" t="s">
        <v>84</v>
      </c>
      <c r="H100" s="230" t="s">
        <v>84</v>
      </c>
      <c r="I100" s="230" t="s">
        <v>84</v>
      </c>
      <c r="J100" s="230" t="s">
        <v>139</v>
      </c>
      <c r="K100" s="230" t="s">
        <v>139</v>
      </c>
    </row>
    <row r="101" spans="1:11">
      <c r="A101" s="224" t="s">
        <v>87</v>
      </c>
      <c r="B101" s="224" t="s">
        <v>83</v>
      </c>
      <c r="C101" s="226" t="s">
        <v>290</v>
      </c>
      <c r="D101" s="226" t="s">
        <v>84</v>
      </c>
      <c r="E101" s="226" t="s">
        <v>198</v>
      </c>
      <c r="F101" s="226" t="s">
        <v>84</v>
      </c>
      <c r="G101" s="226" t="s">
        <v>85</v>
      </c>
      <c r="H101" s="226" t="s">
        <v>84</v>
      </c>
      <c r="I101" s="226" t="s">
        <v>84</v>
      </c>
      <c r="J101" s="226" t="s">
        <v>737</v>
      </c>
      <c r="K101" s="226" t="s">
        <v>737</v>
      </c>
    </row>
    <row r="102" spans="1:11">
      <c r="A102" s="282" t="s">
        <v>83</v>
      </c>
      <c r="B102" s="229" t="s">
        <v>719</v>
      </c>
      <c r="C102" s="230" t="s">
        <v>198</v>
      </c>
      <c r="D102" s="230" t="s">
        <v>84</v>
      </c>
      <c r="E102" s="230" t="s">
        <v>198</v>
      </c>
      <c r="F102" s="230" t="s">
        <v>84</v>
      </c>
      <c r="G102" s="230" t="s">
        <v>139</v>
      </c>
      <c r="H102" s="230" t="s">
        <v>84</v>
      </c>
      <c r="I102" s="230" t="s">
        <v>84</v>
      </c>
      <c r="J102" s="230" t="s">
        <v>208</v>
      </c>
      <c r="K102" s="230" t="s">
        <v>208</v>
      </c>
    </row>
    <row r="103" spans="1:11">
      <c r="A103" s="282" t="s">
        <v>83</v>
      </c>
      <c r="B103" s="227" t="s">
        <v>86</v>
      </c>
      <c r="C103" s="228" t="s">
        <v>198</v>
      </c>
      <c r="D103" s="228" t="s">
        <v>84</v>
      </c>
      <c r="E103" s="228" t="s">
        <v>84</v>
      </c>
      <c r="F103" s="228" t="s">
        <v>84</v>
      </c>
      <c r="G103" s="228" t="s">
        <v>139</v>
      </c>
      <c r="H103" s="228" t="s">
        <v>84</v>
      </c>
      <c r="I103" s="228" t="s">
        <v>84</v>
      </c>
      <c r="J103" s="228" t="s">
        <v>189</v>
      </c>
      <c r="K103" s="228" t="s">
        <v>189</v>
      </c>
    </row>
    <row r="104" spans="1:11">
      <c r="A104" s="282" t="s">
        <v>83</v>
      </c>
      <c r="B104" s="229" t="s">
        <v>836</v>
      </c>
      <c r="C104" s="230" t="s">
        <v>198</v>
      </c>
      <c r="D104" s="230" t="s">
        <v>84</v>
      </c>
      <c r="E104" s="230" t="s">
        <v>84</v>
      </c>
      <c r="F104" s="230" t="s">
        <v>84</v>
      </c>
      <c r="G104" s="230" t="s">
        <v>84</v>
      </c>
      <c r="H104" s="230" t="s">
        <v>84</v>
      </c>
      <c r="I104" s="230" t="s">
        <v>84</v>
      </c>
      <c r="J104" s="230" t="s">
        <v>198</v>
      </c>
      <c r="K104" s="230" t="s">
        <v>198</v>
      </c>
    </row>
    <row r="105" spans="1:11">
      <c r="A105" s="282" t="s">
        <v>83</v>
      </c>
      <c r="B105" s="227" t="s">
        <v>723</v>
      </c>
      <c r="C105" s="228" t="s">
        <v>198</v>
      </c>
      <c r="D105" s="228" t="s">
        <v>84</v>
      </c>
      <c r="E105" s="228" t="s">
        <v>84</v>
      </c>
      <c r="F105" s="228" t="s">
        <v>84</v>
      </c>
      <c r="G105" s="228" t="s">
        <v>139</v>
      </c>
      <c r="H105" s="228" t="s">
        <v>84</v>
      </c>
      <c r="I105" s="228" t="s">
        <v>84</v>
      </c>
      <c r="J105" s="228" t="s">
        <v>189</v>
      </c>
      <c r="K105" s="228" t="s">
        <v>189</v>
      </c>
    </row>
    <row r="106" spans="1:11">
      <c r="A106" s="282" t="s">
        <v>83</v>
      </c>
      <c r="B106" s="229" t="s">
        <v>722</v>
      </c>
      <c r="C106" s="230" t="s">
        <v>198</v>
      </c>
      <c r="D106" s="230" t="s">
        <v>84</v>
      </c>
      <c r="E106" s="230" t="s">
        <v>84</v>
      </c>
      <c r="F106" s="230" t="s">
        <v>84</v>
      </c>
      <c r="G106" s="230" t="s">
        <v>84</v>
      </c>
      <c r="H106" s="230" t="s">
        <v>84</v>
      </c>
      <c r="I106" s="230" t="s">
        <v>84</v>
      </c>
      <c r="J106" s="230" t="s">
        <v>198</v>
      </c>
      <c r="K106" s="230" t="s">
        <v>198</v>
      </c>
    </row>
    <row r="107" spans="1:11">
      <c r="A107" s="296" t="s">
        <v>83</v>
      </c>
      <c r="B107" s="227" t="s">
        <v>93</v>
      </c>
      <c r="C107" s="228" t="s">
        <v>189</v>
      </c>
      <c r="D107" s="228" t="s">
        <v>84</v>
      </c>
      <c r="E107" s="228" t="s">
        <v>84</v>
      </c>
      <c r="F107" s="228" t="s">
        <v>84</v>
      </c>
      <c r="G107" s="228" t="s">
        <v>139</v>
      </c>
      <c r="H107" s="228" t="s">
        <v>84</v>
      </c>
      <c r="I107" s="228" t="s">
        <v>84</v>
      </c>
      <c r="J107" s="228" t="s">
        <v>85</v>
      </c>
      <c r="K107" s="228" t="s">
        <v>85</v>
      </c>
    </row>
    <row r="108" spans="1:11">
      <c r="A108" s="224" t="s">
        <v>140</v>
      </c>
      <c r="B108" s="224" t="s">
        <v>83</v>
      </c>
      <c r="C108" s="226" t="s">
        <v>84</v>
      </c>
      <c r="D108" s="226" t="s">
        <v>84</v>
      </c>
      <c r="E108" s="226" t="s">
        <v>139</v>
      </c>
      <c r="F108" s="226" t="s">
        <v>84</v>
      </c>
      <c r="G108" s="226" t="s">
        <v>84</v>
      </c>
      <c r="H108" s="226" t="s">
        <v>84</v>
      </c>
      <c r="I108" s="226" t="s">
        <v>84</v>
      </c>
      <c r="J108" s="226" t="s">
        <v>139</v>
      </c>
      <c r="K108" s="226" t="s">
        <v>139</v>
      </c>
    </row>
    <row r="109" spans="1:11">
      <c r="A109" s="282" t="s">
        <v>83</v>
      </c>
      <c r="B109" s="229" t="s">
        <v>719</v>
      </c>
      <c r="C109" s="230" t="s">
        <v>84</v>
      </c>
      <c r="D109" s="230" t="s">
        <v>84</v>
      </c>
      <c r="E109" s="230" t="s">
        <v>139</v>
      </c>
      <c r="F109" s="230" t="s">
        <v>84</v>
      </c>
      <c r="G109" s="230" t="s">
        <v>84</v>
      </c>
      <c r="H109" s="230" t="s">
        <v>84</v>
      </c>
      <c r="I109" s="230" t="s">
        <v>84</v>
      </c>
      <c r="J109" s="230" t="s">
        <v>139</v>
      </c>
      <c r="K109" s="230" t="s">
        <v>139</v>
      </c>
    </row>
    <row r="110" spans="1:11">
      <c r="A110" s="224" t="s">
        <v>282</v>
      </c>
      <c r="B110" s="224" t="s">
        <v>83</v>
      </c>
      <c r="C110" s="226" t="s">
        <v>142</v>
      </c>
      <c r="D110" s="226" t="s">
        <v>290</v>
      </c>
      <c r="E110" s="226" t="s">
        <v>84</v>
      </c>
      <c r="F110" s="226" t="s">
        <v>117</v>
      </c>
      <c r="G110" s="226" t="s">
        <v>141</v>
      </c>
      <c r="H110" s="226" t="s">
        <v>84</v>
      </c>
      <c r="I110" s="226" t="s">
        <v>84</v>
      </c>
      <c r="J110" s="226" t="s">
        <v>774</v>
      </c>
      <c r="K110" s="226" t="s">
        <v>774</v>
      </c>
    </row>
    <row r="111" spans="1:11">
      <c r="A111" s="282" t="s">
        <v>83</v>
      </c>
      <c r="B111" s="229" t="s">
        <v>86</v>
      </c>
      <c r="C111" s="230" t="s">
        <v>138</v>
      </c>
      <c r="D111" s="230" t="s">
        <v>84</v>
      </c>
      <c r="E111" s="230" t="s">
        <v>84</v>
      </c>
      <c r="F111" s="230" t="s">
        <v>138</v>
      </c>
      <c r="G111" s="230" t="s">
        <v>198</v>
      </c>
      <c r="H111" s="230" t="s">
        <v>84</v>
      </c>
      <c r="I111" s="230" t="s">
        <v>84</v>
      </c>
      <c r="J111" s="230" t="s">
        <v>249</v>
      </c>
      <c r="K111" s="230" t="s">
        <v>249</v>
      </c>
    </row>
    <row r="112" spans="1:11">
      <c r="A112" s="282" t="s">
        <v>83</v>
      </c>
      <c r="B112" s="227" t="s">
        <v>836</v>
      </c>
      <c r="C112" s="228" t="s">
        <v>84</v>
      </c>
      <c r="D112" s="228" t="s">
        <v>189</v>
      </c>
      <c r="E112" s="228" t="s">
        <v>84</v>
      </c>
      <c r="F112" s="228" t="s">
        <v>84</v>
      </c>
      <c r="G112" s="228" t="s">
        <v>84</v>
      </c>
      <c r="H112" s="228" t="s">
        <v>84</v>
      </c>
      <c r="I112" s="228" t="s">
        <v>84</v>
      </c>
      <c r="J112" s="228" t="s">
        <v>189</v>
      </c>
      <c r="K112" s="228" t="s">
        <v>189</v>
      </c>
    </row>
    <row r="113" spans="1:11">
      <c r="A113" s="296" t="s">
        <v>83</v>
      </c>
      <c r="B113" s="229" t="s">
        <v>720</v>
      </c>
      <c r="C113" s="230" t="s">
        <v>189</v>
      </c>
      <c r="D113" s="230" t="s">
        <v>123</v>
      </c>
      <c r="E113" s="230" t="s">
        <v>84</v>
      </c>
      <c r="F113" s="230" t="s">
        <v>84</v>
      </c>
      <c r="G113" s="230" t="s">
        <v>84</v>
      </c>
      <c r="H113" s="230" t="s">
        <v>84</v>
      </c>
      <c r="I113" s="230" t="s">
        <v>84</v>
      </c>
      <c r="J113" s="230" t="s">
        <v>252</v>
      </c>
      <c r="K113" s="230" t="s">
        <v>252</v>
      </c>
    </row>
    <row r="114" spans="1:11">
      <c r="A114" s="282" t="s">
        <v>83</v>
      </c>
      <c r="B114" s="227" t="s">
        <v>93</v>
      </c>
      <c r="C114" s="228" t="s">
        <v>84</v>
      </c>
      <c r="D114" s="228" t="s">
        <v>85</v>
      </c>
      <c r="E114" s="228" t="s">
        <v>84</v>
      </c>
      <c r="F114" s="228" t="s">
        <v>138</v>
      </c>
      <c r="G114" s="228" t="s">
        <v>138</v>
      </c>
      <c r="H114" s="228" t="s">
        <v>84</v>
      </c>
      <c r="I114" s="228" t="s">
        <v>84</v>
      </c>
      <c r="J114" s="228" t="s">
        <v>118</v>
      </c>
      <c r="K114" s="228" t="s">
        <v>118</v>
      </c>
    </row>
    <row r="115" spans="1:11">
      <c r="A115" s="224" t="s">
        <v>642</v>
      </c>
      <c r="B115" s="224" t="s">
        <v>83</v>
      </c>
      <c r="C115" s="226" t="s">
        <v>84</v>
      </c>
      <c r="D115" s="226" t="s">
        <v>138</v>
      </c>
      <c r="E115" s="226" t="s">
        <v>84</v>
      </c>
      <c r="F115" s="226" t="s">
        <v>85</v>
      </c>
      <c r="G115" s="226" t="s">
        <v>84</v>
      </c>
      <c r="H115" s="226" t="s">
        <v>84</v>
      </c>
      <c r="I115" s="226" t="s">
        <v>84</v>
      </c>
      <c r="J115" s="226" t="s">
        <v>209</v>
      </c>
      <c r="K115" s="226" t="s">
        <v>209</v>
      </c>
    </row>
    <row r="116" spans="1:11">
      <c r="A116" s="295" t="s">
        <v>83</v>
      </c>
      <c r="B116" s="227" t="s">
        <v>836</v>
      </c>
      <c r="C116" s="228" t="s">
        <v>84</v>
      </c>
      <c r="D116" s="228" t="s">
        <v>138</v>
      </c>
      <c r="E116" s="228" t="s">
        <v>84</v>
      </c>
      <c r="F116" s="228" t="s">
        <v>84</v>
      </c>
      <c r="G116" s="228" t="s">
        <v>84</v>
      </c>
      <c r="H116" s="228" t="s">
        <v>84</v>
      </c>
      <c r="I116" s="228" t="s">
        <v>84</v>
      </c>
      <c r="J116" s="228" t="s">
        <v>138</v>
      </c>
      <c r="K116" s="228" t="s">
        <v>138</v>
      </c>
    </row>
    <row r="117" spans="1:11">
      <c r="A117" s="282" t="s">
        <v>83</v>
      </c>
      <c r="B117" s="229" t="s">
        <v>723</v>
      </c>
      <c r="C117" s="230" t="s">
        <v>84</v>
      </c>
      <c r="D117" s="230" t="s">
        <v>84</v>
      </c>
      <c r="E117" s="230" t="s">
        <v>84</v>
      </c>
      <c r="F117" s="230" t="s">
        <v>85</v>
      </c>
      <c r="G117" s="230" t="s">
        <v>84</v>
      </c>
      <c r="H117" s="230" t="s">
        <v>84</v>
      </c>
      <c r="I117" s="230" t="s">
        <v>84</v>
      </c>
      <c r="J117" s="230" t="s">
        <v>85</v>
      </c>
      <c r="K117" s="230" t="s">
        <v>85</v>
      </c>
    </row>
    <row r="118" spans="1:11">
      <c r="A118" s="224" t="s">
        <v>286</v>
      </c>
      <c r="B118" s="224" t="s">
        <v>83</v>
      </c>
      <c r="C118" s="226" t="s">
        <v>84</v>
      </c>
      <c r="D118" s="226" t="s">
        <v>189</v>
      </c>
      <c r="E118" s="226" t="s">
        <v>84</v>
      </c>
      <c r="F118" s="226" t="s">
        <v>84</v>
      </c>
      <c r="G118" s="226" t="s">
        <v>84</v>
      </c>
      <c r="H118" s="226" t="s">
        <v>84</v>
      </c>
      <c r="I118" s="226" t="s">
        <v>139</v>
      </c>
      <c r="J118" s="226" t="s">
        <v>85</v>
      </c>
      <c r="K118" s="226" t="s">
        <v>85</v>
      </c>
    </row>
    <row r="119" spans="1:11">
      <c r="A119" s="295" t="s">
        <v>83</v>
      </c>
      <c r="B119" s="227" t="s">
        <v>836</v>
      </c>
      <c r="C119" s="228" t="s">
        <v>84</v>
      </c>
      <c r="D119" s="228" t="s">
        <v>189</v>
      </c>
      <c r="E119" s="228" t="s">
        <v>84</v>
      </c>
      <c r="F119" s="228" t="s">
        <v>84</v>
      </c>
      <c r="G119" s="228" t="s">
        <v>84</v>
      </c>
      <c r="H119" s="228" t="s">
        <v>84</v>
      </c>
      <c r="I119" s="228" t="s">
        <v>139</v>
      </c>
      <c r="J119" s="228" t="s">
        <v>85</v>
      </c>
      <c r="K119" s="228" t="s">
        <v>85</v>
      </c>
    </row>
    <row r="120" spans="1:11">
      <c r="A120" s="224" t="s">
        <v>105</v>
      </c>
      <c r="B120" s="224" t="s">
        <v>83</v>
      </c>
      <c r="C120" s="226" t="s">
        <v>139</v>
      </c>
      <c r="D120" s="226" t="s">
        <v>84</v>
      </c>
      <c r="E120" s="226" t="s">
        <v>84</v>
      </c>
      <c r="F120" s="226" t="s">
        <v>84</v>
      </c>
      <c r="G120" s="226" t="s">
        <v>84</v>
      </c>
      <c r="H120" s="226" t="s">
        <v>84</v>
      </c>
      <c r="I120" s="226" t="s">
        <v>84</v>
      </c>
      <c r="J120" s="226" t="s">
        <v>139</v>
      </c>
      <c r="K120" s="226" t="s">
        <v>139</v>
      </c>
    </row>
    <row r="121" spans="1:11">
      <c r="A121" s="282" t="s">
        <v>83</v>
      </c>
      <c r="B121" s="229" t="s">
        <v>836</v>
      </c>
      <c r="C121" s="230" t="s">
        <v>139</v>
      </c>
      <c r="D121" s="230" t="s">
        <v>84</v>
      </c>
      <c r="E121" s="230" t="s">
        <v>84</v>
      </c>
      <c r="F121" s="230" t="s">
        <v>84</v>
      </c>
      <c r="G121" s="230" t="s">
        <v>84</v>
      </c>
      <c r="H121" s="230" t="s">
        <v>84</v>
      </c>
      <c r="I121" s="230" t="s">
        <v>84</v>
      </c>
      <c r="J121" s="230" t="s">
        <v>139</v>
      </c>
      <c r="K121" s="230" t="s">
        <v>139</v>
      </c>
    </row>
    <row r="122" spans="1:11">
      <c r="A122" s="224" t="s">
        <v>287</v>
      </c>
      <c r="B122" s="224" t="s">
        <v>83</v>
      </c>
      <c r="C122" s="226" t="s">
        <v>84</v>
      </c>
      <c r="D122" s="226" t="s">
        <v>84</v>
      </c>
      <c r="E122" s="226" t="s">
        <v>84</v>
      </c>
      <c r="F122" s="226" t="s">
        <v>85</v>
      </c>
      <c r="G122" s="226" t="s">
        <v>84</v>
      </c>
      <c r="H122" s="226" t="s">
        <v>84</v>
      </c>
      <c r="I122" s="226" t="s">
        <v>84</v>
      </c>
      <c r="J122" s="226" t="s">
        <v>85</v>
      </c>
      <c r="K122" s="226" t="s">
        <v>85</v>
      </c>
    </row>
    <row r="123" spans="1:11">
      <c r="A123" s="296" t="s">
        <v>83</v>
      </c>
      <c r="B123" s="227" t="s">
        <v>719</v>
      </c>
      <c r="C123" s="228" t="s">
        <v>84</v>
      </c>
      <c r="D123" s="228" t="s">
        <v>84</v>
      </c>
      <c r="E123" s="228" t="s">
        <v>84</v>
      </c>
      <c r="F123" s="228" t="s">
        <v>85</v>
      </c>
      <c r="G123" s="228" t="s">
        <v>84</v>
      </c>
      <c r="H123" s="228" t="s">
        <v>84</v>
      </c>
      <c r="I123" s="228" t="s">
        <v>84</v>
      </c>
      <c r="J123" s="228" t="s">
        <v>85</v>
      </c>
      <c r="K123" s="228" t="s">
        <v>85</v>
      </c>
    </row>
    <row r="124" spans="1:11">
      <c r="A124" s="105" t="s">
        <v>886</v>
      </c>
      <c r="B124" s="105" t="s">
        <v>83</v>
      </c>
      <c r="C124" s="299" t="s">
        <v>84</v>
      </c>
      <c r="D124" s="299" t="s">
        <v>123</v>
      </c>
      <c r="E124" s="299" t="s">
        <v>118</v>
      </c>
      <c r="F124" s="299" t="s">
        <v>213</v>
      </c>
      <c r="G124" s="299" t="s">
        <v>198</v>
      </c>
      <c r="H124" s="299" t="s">
        <v>84</v>
      </c>
      <c r="I124" s="299" t="s">
        <v>84</v>
      </c>
      <c r="J124" s="299" t="s">
        <v>645</v>
      </c>
      <c r="K124" s="299" t="s">
        <v>645</v>
      </c>
    </row>
    <row r="125" spans="1:11">
      <c r="A125" s="297" t="s">
        <v>83</v>
      </c>
      <c r="B125" s="170" t="s">
        <v>719</v>
      </c>
      <c r="C125" s="300" t="s">
        <v>84</v>
      </c>
      <c r="D125" s="300" t="s">
        <v>84</v>
      </c>
      <c r="E125" s="300" t="s">
        <v>189</v>
      </c>
      <c r="F125" s="300" t="s">
        <v>138</v>
      </c>
      <c r="G125" s="300" t="s">
        <v>84</v>
      </c>
      <c r="H125" s="300" t="s">
        <v>84</v>
      </c>
      <c r="I125" s="300" t="s">
        <v>84</v>
      </c>
      <c r="J125" s="300" t="s">
        <v>142</v>
      </c>
      <c r="K125" s="300" t="s">
        <v>142</v>
      </c>
    </row>
    <row r="126" spans="1:11">
      <c r="A126" s="297" t="s">
        <v>83</v>
      </c>
      <c r="B126" s="169" t="s">
        <v>86</v>
      </c>
      <c r="C126" s="301" t="s">
        <v>84</v>
      </c>
      <c r="D126" s="301" t="s">
        <v>84</v>
      </c>
      <c r="E126" s="301" t="s">
        <v>85</v>
      </c>
      <c r="F126" s="301" t="s">
        <v>141</v>
      </c>
      <c r="G126" s="301" t="s">
        <v>84</v>
      </c>
      <c r="H126" s="301" t="s">
        <v>84</v>
      </c>
      <c r="I126" s="301" t="s">
        <v>84</v>
      </c>
      <c r="J126" s="301" t="s">
        <v>245</v>
      </c>
      <c r="K126" s="301" t="s">
        <v>245</v>
      </c>
    </row>
    <row r="127" spans="1:11">
      <c r="A127" s="297" t="s">
        <v>83</v>
      </c>
      <c r="B127" s="170" t="s">
        <v>836</v>
      </c>
      <c r="C127" s="300" t="s">
        <v>84</v>
      </c>
      <c r="D127" s="300" t="s">
        <v>84</v>
      </c>
      <c r="E127" s="300" t="s">
        <v>189</v>
      </c>
      <c r="F127" s="300" t="s">
        <v>123</v>
      </c>
      <c r="G127" s="300" t="s">
        <v>84</v>
      </c>
      <c r="H127" s="300" t="s">
        <v>84</v>
      </c>
      <c r="I127" s="300" t="s">
        <v>84</v>
      </c>
      <c r="J127" s="300" t="s">
        <v>252</v>
      </c>
      <c r="K127" s="300" t="s">
        <v>252</v>
      </c>
    </row>
    <row r="128" spans="1:11">
      <c r="A128" s="297" t="s">
        <v>83</v>
      </c>
      <c r="B128" s="169" t="s">
        <v>723</v>
      </c>
      <c r="C128" s="301" t="s">
        <v>84</v>
      </c>
      <c r="D128" s="301" t="s">
        <v>123</v>
      </c>
      <c r="E128" s="301" t="s">
        <v>85</v>
      </c>
      <c r="F128" s="301" t="s">
        <v>85</v>
      </c>
      <c r="G128" s="301" t="s">
        <v>198</v>
      </c>
      <c r="H128" s="301" t="s">
        <v>84</v>
      </c>
      <c r="I128" s="301" t="s">
        <v>84</v>
      </c>
      <c r="J128" s="301" t="s">
        <v>117</v>
      </c>
      <c r="K128" s="301" t="s">
        <v>117</v>
      </c>
    </row>
    <row r="129" spans="1:13">
      <c r="A129" s="297" t="s">
        <v>83</v>
      </c>
      <c r="B129" s="170" t="s">
        <v>722</v>
      </c>
      <c r="C129" s="300" t="s">
        <v>84</v>
      </c>
      <c r="D129" s="300" t="s">
        <v>84</v>
      </c>
      <c r="E129" s="300" t="s">
        <v>84</v>
      </c>
      <c r="F129" s="300" t="s">
        <v>209</v>
      </c>
      <c r="G129" s="300" t="s">
        <v>84</v>
      </c>
      <c r="H129" s="300" t="s">
        <v>84</v>
      </c>
      <c r="I129" s="300" t="s">
        <v>84</v>
      </c>
      <c r="J129" s="300" t="s">
        <v>209</v>
      </c>
      <c r="K129" s="300" t="s">
        <v>209</v>
      </c>
    </row>
    <row r="130" spans="1:13">
      <c r="A130" s="297" t="s">
        <v>83</v>
      </c>
      <c r="B130" s="169" t="s">
        <v>720</v>
      </c>
      <c r="C130" s="301" t="s">
        <v>84</v>
      </c>
      <c r="D130" s="301" t="s">
        <v>84</v>
      </c>
      <c r="E130" s="301" t="s">
        <v>123</v>
      </c>
      <c r="F130" s="301" t="s">
        <v>84</v>
      </c>
      <c r="G130" s="301" t="s">
        <v>84</v>
      </c>
      <c r="H130" s="301" t="s">
        <v>84</v>
      </c>
      <c r="I130" s="301" t="s">
        <v>84</v>
      </c>
      <c r="J130" s="301" t="s">
        <v>123</v>
      </c>
      <c r="K130" s="301" t="s">
        <v>123</v>
      </c>
    </row>
    <row r="131" spans="1:13">
      <c r="A131" s="109" t="s">
        <v>94</v>
      </c>
      <c r="B131" s="109" t="s">
        <v>83</v>
      </c>
      <c r="C131" s="302" t="s">
        <v>207</v>
      </c>
      <c r="D131" s="302" t="s">
        <v>199</v>
      </c>
      <c r="E131" s="302" t="s">
        <v>285</v>
      </c>
      <c r="F131" s="302" t="s">
        <v>935</v>
      </c>
      <c r="G131" s="302" t="s">
        <v>117</v>
      </c>
      <c r="H131" s="302" t="s">
        <v>84</v>
      </c>
      <c r="I131" s="302" t="s">
        <v>139</v>
      </c>
      <c r="J131" s="302" t="s">
        <v>936</v>
      </c>
      <c r="K131" s="302" t="s">
        <v>936</v>
      </c>
    </row>
    <row r="132" spans="1:13">
      <c r="A132" s="284"/>
      <c r="B132" s="284"/>
      <c r="C132" s="246"/>
      <c r="D132" s="246"/>
      <c r="E132" s="246"/>
      <c r="F132" s="246"/>
      <c r="G132" s="246"/>
      <c r="H132" s="246"/>
      <c r="I132" s="246"/>
      <c r="J132" s="298" t="s">
        <v>868</v>
      </c>
      <c r="K132" s="298">
        <v>40</v>
      </c>
      <c r="L132" t="s">
        <v>863</v>
      </c>
      <c r="M132">
        <f>I94-K132</f>
        <v>-11.5</v>
      </c>
    </row>
    <row r="133" spans="1:13">
      <c r="A133" s="244" t="s">
        <v>1024</v>
      </c>
      <c r="B133" s="247"/>
      <c r="C133" s="488"/>
      <c r="D133" s="488"/>
      <c r="E133" s="488"/>
      <c r="F133" s="488"/>
      <c r="G133" s="488"/>
      <c r="H133" s="246"/>
      <c r="I133" s="246"/>
      <c r="J133" s="246"/>
      <c r="K133" s="246"/>
    </row>
    <row r="134" spans="1:13" ht="110" customHeight="1">
      <c r="A134" s="244"/>
      <c r="B134" s="356" t="s">
        <v>1198</v>
      </c>
      <c r="C134" s="488" t="s">
        <v>1200</v>
      </c>
      <c r="D134" s="488"/>
      <c r="E134" s="488"/>
      <c r="F134" s="488"/>
      <c r="G134" s="488"/>
      <c r="H134" s="488"/>
      <c r="I134" s="488"/>
      <c r="J134" s="245"/>
      <c r="K134" s="245"/>
    </row>
    <row r="135" spans="1:13" ht="76" customHeight="1">
      <c r="A135" s="1"/>
      <c r="B135" s="356" t="s">
        <v>1201</v>
      </c>
      <c r="C135" s="484" t="s">
        <v>1202</v>
      </c>
      <c r="D135" s="484"/>
      <c r="E135" s="484"/>
      <c r="F135" s="484"/>
      <c r="G135" s="484"/>
      <c r="H135" s="484"/>
      <c r="I135" s="484"/>
    </row>
    <row r="137" spans="1:13">
      <c r="A137" s="1" t="s">
        <v>1025</v>
      </c>
      <c r="B137" s="483" t="s">
        <v>1253</v>
      </c>
      <c r="C137" s="483"/>
      <c r="D137" s="483"/>
      <c r="E137" s="483"/>
      <c r="F137" s="483"/>
      <c r="G137" s="483"/>
      <c r="H137" s="483"/>
      <c r="I137" s="483"/>
      <c r="J137" s="483"/>
    </row>
    <row r="140" spans="1:13">
      <c r="A140" s="175" t="s">
        <v>1026</v>
      </c>
      <c r="B140" s="176"/>
      <c r="C140" s="176"/>
      <c r="D140" s="176"/>
      <c r="E140" s="176"/>
      <c r="F140" s="176"/>
      <c r="G140" s="176"/>
      <c r="H140" s="176"/>
      <c r="I140" s="176"/>
      <c r="J140" s="176"/>
      <c r="K140" s="176"/>
    </row>
    <row r="141" spans="1:13" ht="17" customHeight="1">
      <c r="A141" s="177" t="s">
        <v>728</v>
      </c>
      <c r="B141" s="178" t="s">
        <v>729</v>
      </c>
      <c r="C141" s="178" t="s">
        <v>319</v>
      </c>
      <c r="D141" s="178" t="s">
        <v>304</v>
      </c>
      <c r="E141" s="178" t="s">
        <v>692</v>
      </c>
      <c r="F141" s="178" t="s">
        <v>160</v>
      </c>
      <c r="G141" s="178" t="s">
        <v>171</v>
      </c>
      <c r="H141" s="178" t="s">
        <v>177</v>
      </c>
      <c r="I141" s="178" t="s">
        <v>81</v>
      </c>
    </row>
    <row r="142" spans="1:13">
      <c r="A142" s="179" t="s">
        <v>712</v>
      </c>
      <c r="B142" s="180" t="s">
        <v>719</v>
      </c>
      <c r="C142" s="180"/>
      <c r="D142" s="180"/>
      <c r="E142" s="180"/>
      <c r="F142" s="180">
        <v>1</v>
      </c>
      <c r="G142" s="180"/>
      <c r="H142" s="180">
        <v>2</v>
      </c>
      <c r="I142" s="180">
        <f>SUM(C142:H142)</f>
        <v>3</v>
      </c>
    </row>
    <row r="143" spans="1:13">
      <c r="A143" s="181" t="s">
        <v>711</v>
      </c>
      <c r="B143" s="182" t="s">
        <v>86</v>
      </c>
      <c r="C143" s="182">
        <v>29</v>
      </c>
      <c r="D143" s="182"/>
      <c r="E143" s="182"/>
      <c r="F143" s="182">
        <v>1</v>
      </c>
      <c r="G143" s="182">
        <v>2</v>
      </c>
      <c r="H143" s="182"/>
      <c r="I143" s="237">
        <f t="shared" ref="I143:I148" si="2">SUM(C143:H143)</f>
        <v>32</v>
      </c>
    </row>
    <row r="144" spans="1:13" ht="14.75" customHeight="1">
      <c r="A144" s="179" t="s">
        <v>855</v>
      </c>
      <c r="B144" s="180" t="s">
        <v>720</v>
      </c>
      <c r="C144" s="180"/>
      <c r="D144" s="180">
        <v>3.625</v>
      </c>
      <c r="E144" s="180"/>
      <c r="F144" s="180">
        <v>1</v>
      </c>
      <c r="G144" s="180"/>
      <c r="H144" s="180"/>
      <c r="I144" s="180">
        <f t="shared" si="2"/>
        <v>4.625</v>
      </c>
    </row>
    <row r="145" spans="1:11">
      <c r="A145" s="181" t="s">
        <v>714</v>
      </c>
      <c r="B145" s="182" t="s">
        <v>93</v>
      </c>
      <c r="C145" s="182"/>
      <c r="D145" s="182"/>
      <c r="E145" s="182"/>
      <c r="F145" s="182">
        <v>1</v>
      </c>
      <c r="G145" s="182"/>
      <c r="H145" s="182"/>
      <c r="I145" s="237">
        <f t="shared" si="2"/>
        <v>1</v>
      </c>
    </row>
    <row r="146" spans="1:11">
      <c r="A146" s="179" t="s">
        <v>715</v>
      </c>
      <c r="B146" s="180" t="s">
        <v>723</v>
      </c>
      <c r="C146" s="180"/>
      <c r="D146" s="180"/>
      <c r="E146" s="180">
        <v>3.625</v>
      </c>
      <c r="F146" s="180">
        <v>1</v>
      </c>
      <c r="G146" s="180"/>
      <c r="H146" s="180"/>
      <c r="I146" s="180">
        <f t="shared" si="2"/>
        <v>4.625</v>
      </c>
    </row>
    <row r="147" spans="1:11">
      <c r="A147" s="181" t="s">
        <v>716</v>
      </c>
      <c r="B147" s="182" t="s">
        <v>721</v>
      </c>
      <c r="C147" s="182"/>
      <c r="D147" s="182"/>
      <c r="E147" s="182"/>
      <c r="F147" s="182">
        <v>1</v>
      </c>
      <c r="G147" s="182"/>
      <c r="H147" s="182"/>
      <c r="I147" s="237">
        <f t="shared" si="2"/>
        <v>1</v>
      </c>
    </row>
    <row r="148" spans="1:11">
      <c r="A148" s="179" t="s">
        <v>717</v>
      </c>
      <c r="B148" s="180" t="s">
        <v>722</v>
      </c>
      <c r="C148" s="180"/>
      <c r="D148" s="180"/>
      <c r="E148" s="180"/>
      <c r="F148" s="180">
        <v>1</v>
      </c>
      <c r="G148" s="180"/>
      <c r="H148" s="180"/>
      <c r="I148" s="180">
        <f t="shared" si="2"/>
        <v>1</v>
      </c>
    </row>
    <row r="149" spans="1:11">
      <c r="H149" s="106" t="s">
        <v>839</v>
      </c>
      <c r="I149" s="238">
        <f>SUM(I142:I148)</f>
        <v>47.25</v>
      </c>
    </row>
    <row r="150" spans="1:11">
      <c r="A150" s="1" t="s">
        <v>851</v>
      </c>
      <c r="B150" s="484" t="s">
        <v>1296</v>
      </c>
      <c r="C150" s="484"/>
      <c r="D150" s="484"/>
      <c r="E150" s="484"/>
      <c r="F150" s="484"/>
      <c r="G150" s="484"/>
      <c r="H150" s="240"/>
      <c r="I150" s="241"/>
    </row>
    <row r="151" spans="1:11">
      <c r="H151" s="240"/>
      <c r="I151" s="241"/>
    </row>
    <row r="152" spans="1:11">
      <c r="A152" s="105" t="s">
        <v>1027</v>
      </c>
    </row>
    <row r="153" spans="1:11">
      <c r="A153" s="223" t="s">
        <v>72</v>
      </c>
      <c r="B153" s="223" t="s">
        <v>73</v>
      </c>
      <c r="C153" s="223" t="s">
        <v>976</v>
      </c>
      <c r="D153" s="223" t="s">
        <v>977</v>
      </c>
      <c r="E153" s="223" t="s">
        <v>978</v>
      </c>
      <c r="F153" s="223" t="s">
        <v>979</v>
      </c>
      <c r="G153" s="223" t="s">
        <v>980</v>
      </c>
      <c r="H153" s="223" t="s">
        <v>981</v>
      </c>
      <c r="I153" s="223" t="s">
        <v>982</v>
      </c>
      <c r="J153" s="223" t="s">
        <v>81</v>
      </c>
      <c r="K153" s="223" t="s">
        <v>430</v>
      </c>
    </row>
    <row r="154" spans="1:11">
      <c r="A154" s="224" t="s">
        <v>82</v>
      </c>
      <c r="B154" s="224" t="s">
        <v>83</v>
      </c>
      <c r="C154" s="226" t="s">
        <v>198</v>
      </c>
      <c r="D154" s="226" t="s">
        <v>84</v>
      </c>
      <c r="E154" s="226" t="s">
        <v>84</v>
      </c>
      <c r="F154" s="226" t="s">
        <v>84</v>
      </c>
      <c r="G154" s="226" t="s">
        <v>84</v>
      </c>
      <c r="H154" s="226" t="s">
        <v>84</v>
      </c>
      <c r="I154" s="226" t="s">
        <v>84</v>
      </c>
      <c r="J154" s="226" t="s">
        <v>198</v>
      </c>
      <c r="K154" s="226" t="s">
        <v>198</v>
      </c>
    </row>
    <row r="155" spans="1:11">
      <c r="A155" s="282" t="s">
        <v>83</v>
      </c>
      <c r="B155" s="229" t="s">
        <v>86</v>
      </c>
      <c r="C155" s="230" t="s">
        <v>198</v>
      </c>
      <c r="D155" s="230" t="s">
        <v>84</v>
      </c>
      <c r="E155" s="230" t="s">
        <v>84</v>
      </c>
      <c r="F155" s="230" t="s">
        <v>84</v>
      </c>
      <c r="G155" s="230" t="s">
        <v>84</v>
      </c>
      <c r="H155" s="230" t="s">
        <v>84</v>
      </c>
      <c r="I155" s="230" t="s">
        <v>84</v>
      </c>
      <c r="J155" s="230" t="s">
        <v>198</v>
      </c>
      <c r="K155" s="230" t="s">
        <v>198</v>
      </c>
    </row>
    <row r="156" spans="1:11">
      <c r="A156" s="224" t="s">
        <v>282</v>
      </c>
      <c r="B156" s="224" t="s">
        <v>83</v>
      </c>
      <c r="C156" s="226" t="s">
        <v>85</v>
      </c>
      <c r="D156" s="226" t="s">
        <v>983</v>
      </c>
      <c r="E156" s="226" t="s">
        <v>213</v>
      </c>
      <c r="F156" s="226" t="s">
        <v>290</v>
      </c>
      <c r="G156" s="226" t="s">
        <v>209</v>
      </c>
      <c r="H156" s="226" t="s">
        <v>118</v>
      </c>
      <c r="I156" s="226" t="s">
        <v>138</v>
      </c>
      <c r="J156" s="226" t="s">
        <v>984</v>
      </c>
      <c r="K156" s="226" t="s">
        <v>984</v>
      </c>
    </row>
    <row r="157" spans="1:11">
      <c r="A157" s="282" t="s">
        <v>83</v>
      </c>
      <c r="B157" s="229" t="s">
        <v>719</v>
      </c>
      <c r="C157" s="230" t="s">
        <v>84</v>
      </c>
      <c r="D157" s="230" t="s">
        <v>84</v>
      </c>
      <c r="E157" s="230" t="s">
        <v>117</v>
      </c>
      <c r="F157" s="230" t="s">
        <v>209</v>
      </c>
      <c r="G157" s="230" t="s">
        <v>84</v>
      </c>
      <c r="H157" s="230" t="s">
        <v>84</v>
      </c>
      <c r="I157" s="230" t="s">
        <v>84</v>
      </c>
      <c r="J157" s="230" t="s">
        <v>95</v>
      </c>
      <c r="K157" s="230" t="s">
        <v>95</v>
      </c>
    </row>
    <row r="158" spans="1:11">
      <c r="A158" s="282" t="s">
        <v>83</v>
      </c>
      <c r="B158" s="227" t="s">
        <v>86</v>
      </c>
      <c r="C158" s="228" t="s">
        <v>84</v>
      </c>
      <c r="D158" s="228" t="s">
        <v>118</v>
      </c>
      <c r="E158" s="228" t="s">
        <v>117</v>
      </c>
      <c r="F158" s="228" t="s">
        <v>139</v>
      </c>
      <c r="G158" s="228" t="s">
        <v>84</v>
      </c>
      <c r="H158" s="228" t="s">
        <v>84</v>
      </c>
      <c r="I158" s="228" t="s">
        <v>84</v>
      </c>
      <c r="J158" s="228" t="s">
        <v>825</v>
      </c>
      <c r="K158" s="228" t="s">
        <v>825</v>
      </c>
    </row>
    <row r="159" spans="1:11">
      <c r="A159" s="282" t="s">
        <v>83</v>
      </c>
      <c r="B159" s="229" t="s">
        <v>836</v>
      </c>
      <c r="C159" s="230" t="s">
        <v>84</v>
      </c>
      <c r="D159" s="230" t="s">
        <v>84</v>
      </c>
      <c r="E159" s="230" t="s">
        <v>84</v>
      </c>
      <c r="F159" s="230" t="s">
        <v>84</v>
      </c>
      <c r="G159" s="230" t="s">
        <v>84</v>
      </c>
      <c r="H159" s="230" t="s">
        <v>84</v>
      </c>
      <c r="I159" s="230" t="s">
        <v>138</v>
      </c>
      <c r="J159" s="230" t="s">
        <v>138</v>
      </c>
      <c r="K159" s="230" t="s">
        <v>138</v>
      </c>
    </row>
    <row r="160" spans="1:11">
      <c r="A160" s="282" t="s">
        <v>83</v>
      </c>
      <c r="B160" s="227" t="s">
        <v>723</v>
      </c>
      <c r="C160" s="228" t="s">
        <v>84</v>
      </c>
      <c r="D160" s="228" t="s">
        <v>123</v>
      </c>
      <c r="E160" s="228" t="s">
        <v>138</v>
      </c>
      <c r="F160" s="228" t="s">
        <v>84</v>
      </c>
      <c r="G160" s="228" t="s">
        <v>84</v>
      </c>
      <c r="H160" s="228" t="s">
        <v>84</v>
      </c>
      <c r="I160" s="228" t="s">
        <v>84</v>
      </c>
      <c r="J160" s="228" t="s">
        <v>245</v>
      </c>
      <c r="K160" s="228" t="s">
        <v>245</v>
      </c>
    </row>
    <row r="161" spans="1:13">
      <c r="A161" s="282" t="s">
        <v>83</v>
      </c>
      <c r="B161" s="229" t="s">
        <v>722</v>
      </c>
      <c r="C161" s="230" t="s">
        <v>85</v>
      </c>
      <c r="D161" s="230" t="s">
        <v>84</v>
      </c>
      <c r="E161" s="230" t="s">
        <v>84</v>
      </c>
      <c r="F161" s="230" t="s">
        <v>84</v>
      </c>
      <c r="G161" s="230" t="s">
        <v>84</v>
      </c>
      <c r="H161" s="230" t="s">
        <v>84</v>
      </c>
      <c r="I161" s="230" t="s">
        <v>84</v>
      </c>
      <c r="J161" s="230" t="s">
        <v>85</v>
      </c>
      <c r="K161" s="230" t="s">
        <v>85</v>
      </c>
    </row>
    <row r="162" spans="1:13">
      <c r="A162" s="296" t="s">
        <v>83</v>
      </c>
      <c r="B162" s="227" t="s">
        <v>720</v>
      </c>
      <c r="C162" s="228" t="s">
        <v>84</v>
      </c>
      <c r="D162" s="228" t="s">
        <v>84</v>
      </c>
      <c r="E162" s="228" t="s">
        <v>84</v>
      </c>
      <c r="F162" s="228" t="s">
        <v>84</v>
      </c>
      <c r="G162" s="228" t="s">
        <v>209</v>
      </c>
      <c r="H162" s="228" t="s">
        <v>118</v>
      </c>
      <c r="I162" s="228" t="s">
        <v>84</v>
      </c>
      <c r="J162" s="228" t="s">
        <v>738</v>
      </c>
      <c r="K162" s="228" t="s">
        <v>738</v>
      </c>
    </row>
    <row r="163" spans="1:13">
      <c r="A163" s="296" t="s">
        <v>83</v>
      </c>
      <c r="B163" s="229" t="s">
        <v>93</v>
      </c>
      <c r="C163" s="230" t="s">
        <v>84</v>
      </c>
      <c r="D163" s="230" t="s">
        <v>188</v>
      </c>
      <c r="E163" s="230" t="s">
        <v>84</v>
      </c>
      <c r="F163" s="230" t="s">
        <v>84</v>
      </c>
      <c r="G163" s="230" t="s">
        <v>84</v>
      </c>
      <c r="H163" s="230" t="s">
        <v>84</v>
      </c>
      <c r="I163" s="230" t="s">
        <v>84</v>
      </c>
      <c r="J163" s="230" t="s">
        <v>188</v>
      </c>
      <c r="K163" s="230" t="s">
        <v>188</v>
      </c>
    </row>
    <row r="164" spans="1:13">
      <c r="A164" s="224" t="s">
        <v>642</v>
      </c>
      <c r="B164" s="224" t="s">
        <v>83</v>
      </c>
      <c r="C164" s="226" t="s">
        <v>84</v>
      </c>
      <c r="D164" s="226" t="s">
        <v>198</v>
      </c>
      <c r="E164" s="226" t="s">
        <v>198</v>
      </c>
      <c r="F164" s="226" t="s">
        <v>84</v>
      </c>
      <c r="G164" s="226" t="s">
        <v>84</v>
      </c>
      <c r="H164" s="226" t="s">
        <v>84</v>
      </c>
      <c r="I164" s="226" t="s">
        <v>198</v>
      </c>
      <c r="J164" s="226" t="s">
        <v>123</v>
      </c>
      <c r="K164" s="226" t="s">
        <v>123</v>
      </c>
    </row>
    <row r="165" spans="1:13">
      <c r="A165" s="296" t="s">
        <v>83</v>
      </c>
      <c r="B165" s="229" t="s">
        <v>723</v>
      </c>
      <c r="C165" s="230" t="s">
        <v>84</v>
      </c>
      <c r="D165" s="230" t="s">
        <v>198</v>
      </c>
      <c r="E165" s="230" t="s">
        <v>198</v>
      </c>
      <c r="F165" s="230" t="s">
        <v>84</v>
      </c>
      <c r="G165" s="230" t="s">
        <v>84</v>
      </c>
      <c r="H165" s="230" t="s">
        <v>84</v>
      </c>
      <c r="I165" s="230" t="s">
        <v>198</v>
      </c>
      <c r="J165" s="230" t="s">
        <v>123</v>
      </c>
      <c r="K165" s="230" t="s">
        <v>123</v>
      </c>
    </row>
    <row r="166" spans="1:13">
      <c r="A166" s="224" t="s">
        <v>105</v>
      </c>
      <c r="B166" s="224" t="s">
        <v>83</v>
      </c>
      <c r="C166" s="226" t="s">
        <v>84</v>
      </c>
      <c r="D166" s="226" t="s">
        <v>84</v>
      </c>
      <c r="E166" s="226" t="s">
        <v>84</v>
      </c>
      <c r="F166" s="226" t="s">
        <v>84</v>
      </c>
      <c r="G166" s="226" t="s">
        <v>84</v>
      </c>
      <c r="H166" s="226" t="s">
        <v>84</v>
      </c>
      <c r="I166" s="226" t="s">
        <v>139</v>
      </c>
      <c r="J166" s="226" t="s">
        <v>139</v>
      </c>
      <c r="K166" s="226" t="s">
        <v>139</v>
      </c>
    </row>
    <row r="167" spans="1:13">
      <c r="A167" s="282" t="s">
        <v>83</v>
      </c>
      <c r="B167" s="227" t="s">
        <v>719</v>
      </c>
      <c r="C167" s="228" t="s">
        <v>84</v>
      </c>
      <c r="D167" s="228" t="s">
        <v>84</v>
      </c>
      <c r="E167" s="228" t="s">
        <v>84</v>
      </c>
      <c r="F167" s="228" t="s">
        <v>84</v>
      </c>
      <c r="G167" s="228" t="s">
        <v>84</v>
      </c>
      <c r="H167" s="228" t="s">
        <v>84</v>
      </c>
      <c r="I167" s="228" t="s">
        <v>139</v>
      </c>
      <c r="J167" s="228" t="s">
        <v>139</v>
      </c>
      <c r="K167" s="228" t="s">
        <v>139</v>
      </c>
    </row>
    <row r="168" spans="1:13">
      <c r="A168" s="223" t="s">
        <v>94</v>
      </c>
      <c r="B168" s="223" t="s">
        <v>83</v>
      </c>
      <c r="C168" s="233" t="s">
        <v>123</v>
      </c>
      <c r="D168" s="233" t="s">
        <v>589</v>
      </c>
      <c r="E168" s="233" t="s">
        <v>885</v>
      </c>
      <c r="F168" s="233" t="s">
        <v>290</v>
      </c>
      <c r="G168" s="233" t="s">
        <v>209</v>
      </c>
      <c r="H168" s="233" t="s">
        <v>118</v>
      </c>
      <c r="I168" s="233" t="s">
        <v>142</v>
      </c>
      <c r="J168" s="233" t="s">
        <v>985</v>
      </c>
      <c r="K168" s="233" t="s">
        <v>985</v>
      </c>
    </row>
    <row r="169" spans="1:13">
      <c r="A169" s="284"/>
      <c r="B169" s="284"/>
      <c r="C169" s="246"/>
      <c r="D169" s="246"/>
      <c r="E169" s="246"/>
      <c r="F169" s="246"/>
      <c r="G169" s="246"/>
      <c r="H169" s="246"/>
      <c r="I169" s="246"/>
      <c r="J169" s="298" t="s">
        <v>868</v>
      </c>
      <c r="K169" s="298">
        <v>38.25</v>
      </c>
      <c r="L169" t="s">
        <v>863</v>
      </c>
      <c r="M169">
        <f>I149-K169</f>
        <v>9</v>
      </c>
    </row>
    <row r="170" spans="1:13">
      <c r="A170" s="244" t="s">
        <v>1028</v>
      </c>
      <c r="B170" s="247"/>
      <c r="C170" s="488"/>
      <c r="D170" s="488"/>
      <c r="E170" s="488"/>
      <c r="F170" s="488"/>
      <c r="G170" s="488"/>
      <c r="H170" s="246"/>
      <c r="I170" s="246"/>
      <c r="J170" s="246"/>
      <c r="K170" s="246"/>
    </row>
    <row r="171" spans="1:13" ht="136.25" customHeight="1">
      <c r="A171" s="244"/>
      <c r="B171" s="356" t="s">
        <v>1198</v>
      </c>
      <c r="C171" s="488" t="s">
        <v>1203</v>
      </c>
      <c r="D171" s="488"/>
      <c r="E171" s="488"/>
      <c r="F171" s="488"/>
      <c r="G171" s="488"/>
      <c r="H171" s="488"/>
      <c r="I171" s="488"/>
      <c r="J171" s="245"/>
      <c r="K171" s="245"/>
    </row>
    <row r="172" spans="1:13" ht="44" customHeight="1">
      <c r="A172" s="1"/>
      <c r="B172" s="356" t="s">
        <v>1201</v>
      </c>
      <c r="C172" s="484" t="s">
        <v>1204</v>
      </c>
      <c r="D172" s="484"/>
      <c r="E172" s="484"/>
      <c r="F172" s="484"/>
      <c r="G172" s="484"/>
      <c r="H172" s="484"/>
      <c r="I172" s="484"/>
    </row>
    <row r="174" spans="1:13">
      <c r="A174" s="1" t="s">
        <v>1029</v>
      </c>
      <c r="B174" s="483" t="s">
        <v>1208</v>
      </c>
      <c r="C174" s="483"/>
      <c r="D174" s="483"/>
      <c r="E174" s="483"/>
      <c r="F174" s="483"/>
      <c r="G174" s="483"/>
      <c r="H174" s="483"/>
      <c r="I174" s="483"/>
      <c r="J174" s="483"/>
    </row>
    <row r="177" spans="1:11">
      <c r="A177" s="175" t="s">
        <v>1030</v>
      </c>
      <c r="B177" s="176"/>
      <c r="C177" s="176"/>
      <c r="D177" s="176"/>
      <c r="E177" s="176"/>
      <c r="F177" s="176"/>
      <c r="G177" s="176"/>
      <c r="H177" s="176"/>
      <c r="I177" s="176"/>
      <c r="J177" s="176"/>
      <c r="K177" s="176"/>
    </row>
    <row r="178" spans="1:11">
      <c r="A178" s="177" t="s">
        <v>728</v>
      </c>
      <c r="B178" s="178" t="s">
        <v>729</v>
      </c>
      <c r="C178" s="178" t="s">
        <v>319</v>
      </c>
      <c r="D178" s="178" t="s">
        <v>304</v>
      </c>
      <c r="E178" s="178" t="s">
        <v>692</v>
      </c>
      <c r="F178" s="178" t="s">
        <v>160</v>
      </c>
      <c r="G178" s="178" t="s">
        <v>171</v>
      </c>
      <c r="H178" s="178" t="s">
        <v>177</v>
      </c>
      <c r="I178" s="178" t="s">
        <v>81</v>
      </c>
    </row>
    <row r="179" spans="1:11">
      <c r="A179" s="179" t="s">
        <v>712</v>
      </c>
      <c r="B179" s="180" t="s">
        <v>719</v>
      </c>
      <c r="C179" s="180"/>
      <c r="D179" s="180"/>
      <c r="E179" s="180"/>
      <c r="F179" s="180">
        <v>1</v>
      </c>
      <c r="G179" s="180"/>
      <c r="H179" s="180">
        <v>2</v>
      </c>
      <c r="I179" s="180">
        <f>SUM(C179:H179)</f>
        <v>3</v>
      </c>
    </row>
    <row r="180" spans="1:11">
      <c r="A180" s="181" t="s">
        <v>711</v>
      </c>
      <c r="B180" s="182" t="s">
        <v>86</v>
      </c>
      <c r="C180" s="182">
        <v>19</v>
      </c>
      <c r="D180" s="182"/>
      <c r="E180" s="182"/>
      <c r="F180" s="182">
        <v>1</v>
      </c>
      <c r="G180" s="182">
        <v>2</v>
      </c>
      <c r="H180" s="182"/>
      <c r="I180" s="237">
        <f t="shared" ref="I180:I185" si="3">SUM(C180:H180)</f>
        <v>22</v>
      </c>
    </row>
    <row r="181" spans="1:11">
      <c r="A181" s="179" t="s">
        <v>855</v>
      </c>
      <c r="B181" s="180" t="s">
        <v>720</v>
      </c>
      <c r="C181" s="180"/>
      <c r="D181" s="180">
        <v>2.25</v>
      </c>
      <c r="E181" s="180"/>
      <c r="F181" s="180">
        <v>1</v>
      </c>
      <c r="G181" s="180"/>
      <c r="H181" s="180"/>
      <c r="I181" s="180">
        <f t="shared" si="3"/>
        <v>3.25</v>
      </c>
    </row>
    <row r="182" spans="1:11">
      <c r="A182" s="181" t="s">
        <v>714</v>
      </c>
      <c r="B182" s="182" t="s">
        <v>93</v>
      </c>
      <c r="C182" s="182"/>
      <c r="D182" s="182"/>
      <c r="E182" s="182"/>
      <c r="F182" s="182">
        <v>1</v>
      </c>
      <c r="G182" s="182"/>
      <c r="H182" s="182"/>
      <c r="I182" s="237">
        <f t="shared" si="3"/>
        <v>1</v>
      </c>
    </row>
    <row r="183" spans="1:11">
      <c r="A183" s="179" t="s">
        <v>715</v>
      </c>
      <c r="B183" s="180" t="s">
        <v>723</v>
      </c>
      <c r="C183" s="180"/>
      <c r="D183" s="180"/>
      <c r="E183" s="180">
        <v>2.5</v>
      </c>
      <c r="F183" s="180">
        <v>1</v>
      </c>
      <c r="G183" s="180"/>
      <c r="H183" s="180"/>
      <c r="I183" s="180">
        <f t="shared" si="3"/>
        <v>3.5</v>
      </c>
    </row>
    <row r="184" spans="1:11">
      <c r="A184" s="181" t="s">
        <v>716</v>
      </c>
      <c r="B184" s="182" t="s">
        <v>721</v>
      </c>
      <c r="C184" s="182"/>
      <c r="D184" s="182"/>
      <c r="E184" s="182"/>
      <c r="F184" s="182">
        <v>1</v>
      </c>
      <c r="G184" s="182"/>
      <c r="H184" s="182"/>
      <c r="I184" s="237">
        <f t="shared" si="3"/>
        <v>1</v>
      </c>
    </row>
    <row r="185" spans="1:11">
      <c r="A185" s="179" t="s">
        <v>717</v>
      </c>
      <c r="B185" s="180" t="s">
        <v>722</v>
      </c>
      <c r="C185" s="180"/>
      <c r="D185" s="180"/>
      <c r="E185" s="180"/>
      <c r="F185" s="180">
        <v>1</v>
      </c>
      <c r="G185" s="180"/>
      <c r="H185" s="180"/>
      <c r="I185" s="180">
        <f t="shared" si="3"/>
        <v>1</v>
      </c>
    </row>
    <row r="186" spans="1:11">
      <c r="H186" s="106" t="s">
        <v>839</v>
      </c>
      <c r="I186" s="238">
        <f>SUM(I179:I185)</f>
        <v>34.75</v>
      </c>
    </row>
    <row r="187" spans="1:11">
      <c r="A187" s="1" t="s">
        <v>851</v>
      </c>
      <c r="B187" s="484" t="s">
        <v>1296</v>
      </c>
      <c r="C187" s="484"/>
      <c r="D187" s="484"/>
      <c r="E187" s="484"/>
      <c r="F187" s="484"/>
      <c r="G187" s="484"/>
      <c r="H187" s="240"/>
      <c r="I187" s="241"/>
    </row>
    <row r="188" spans="1:11">
      <c r="H188" s="240"/>
      <c r="I188" s="241"/>
    </row>
    <row r="189" spans="1:11">
      <c r="A189" s="105" t="s">
        <v>1031</v>
      </c>
    </row>
    <row r="190" spans="1:11">
      <c r="A190" s="223" t="s">
        <v>72</v>
      </c>
      <c r="B190" s="223" t="s">
        <v>73</v>
      </c>
      <c r="C190" s="223" t="s">
        <v>1049</v>
      </c>
      <c r="D190" s="223" t="s">
        <v>1050</v>
      </c>
      <c r="E190" s="223" t="s">
        <v>1051</v>
      </c>
      <c r="F190" s="223" t="s">
        <v>1052</v>
      </c>
      <c r="G190" s="223" t="s">
        <v>1053</v>
      </c>
      <c r="H190" s="223" t="s">
        <v>1054</v>
      </c>
      <c r="I190" s="223" t="s">
        <v>1055</v>
      </c>
      <c r="J190" s="223" t="s">
        <v>81</v>
      </c>
      <c r="K190" s="223" t="s">
        <v>868</v>
      </c>
    </row>
    <row r="191" spans="1:11">
      <c r="A191" s="224" t="s">
        <v>82</v>
      </c>
      <c r="B191" s="224" t="s">
        <v>83</v>
      </c>
      <c r="C191" s="226" t="s">
        <v>189</v>
      </c>
      <c r="D191" s="226" t="s">
        <v>84</v>
      </c>
      <c r="E191" s="226" t="s">
        <v>84</v>
      </c>
      <c r="F191" s="226" t="s">
        <v>84</v>
      </c>
      <c r="G191" s="226" t="s">
        <v>84</v>
      </c>
      <c r="H191" s="226" t="s">
        <v>84</v>
      </c>
      <c r="I191" s="226" t="s">
        <v>84</v>
      </c>
      <c r="J191" s="226" t="s">
        <v>189</v>
      </c>
      <c r="K191" s="226" t="s">
        <v>189</v>
      </c>
    </row>
    <row r="192" spans="1:11">
      <c r="A192" s="282" t="s">
        <v>83</v>
      </c>
      <c r="B192" s="229" t="s">
        <v>86</v>
      </c>
      <c r="C192" s="230" t="s">
        <v>189</v>
      </c>
      <c r="D192" s="230" t="s">
        <v>84</v>
      </c>
      <c r="E192" s="230" t="s">
        <v>84</v>
      </c>
      <c r="F192" s="230" t="s">
        <v>84</v>
      </c>
      <c r="G192" s="230" t="s">
        <v>84</v>
      </c>
      <c r="H192" s="230" t="s">
        <v>84</v>
      </c>
      <c r="I192" s="230" t="s">
        <v>84</v>
      </c>
      <c r="J192" s="230" t="s">
        <v>189</v>
      </c>
      <c r="K192" s="230" t="s">
        <v>189</v>
      </c>
    </row>
    <row r="193" spans="1:11">
      <c r="A193" s="224" t="s">
        <v>87</v>
      </c>
      <c r="B193" s="224" t="s">
        <v>83</v>
      </c>
      <c r="C193" s="226" t="s">
        <v>138</v>
      </c>
      <c r="D193" s="226" t="s">
        <v>118</v>
      </c>
      <c r="E193" s="226" t="s">
        <v>84</v>
      </c>
      <c r="F193" s="226" t="s">
        <v>84</v>
      </c>
      <c r="G193" s="226" t="s">
        <v>84</v>
      </c>
      <c r="H193" s="226" t="s">
        <v>84</v>
      </c>
      <c r="I193" s="226" t="s">
        <v>84</v>
      </c>
      <c r="J193" s="226" t="s">
        <v>95</v>
      </c>
      <c r="K193" s="226" t="s">
        <v>95</v>
      </c>
    </row>
    <row r="194" spans="1:11">
      <c r="A194" s="282" t="s">
        <v>83</v>
      </c>
      <c r="B194" s="229" t="s">
        <v>719</v>
      </c>
      <c r="C194" s="230" t="s">
        <v>84</v>
      </c>
      <c r="D194" s="230" t="s">
        <v>85</v>
      </c>
      <c r="E194" s="230" t="s">
        <v>84</v>
      </c>
      <c r="F194" s="230" t="s">
        <v>84</v>
      </c>
      <c r="G194" s="230" t="s">
        <v>84</v>
      </c>
      <c r="H194" s="230" t="s">
        <v>84</v>
      </c>
      <c r="I194" s="230" t="s">
        <v>84</v>
      </c>
      <c r="J194" s="230" t="s">
        <v>85</v>
      </c>
      <c r="K194" s="230" t="s">
        <v>85</v>
      </c>
    </row>
    <row r="195" spans="1:11">
      <c r="A195" s="282" t="s">
        <v>83</v>
      </c>
      <c r="B195" s="227" t="s">
        <v>86</v>
      </c>
      <c r="C195" s="228" t="s">
        <v>84</v>
      </c>
      <c r="D195" s="228" t="s">
        <v>85</v>
      </c>
      <c r="E195" s="228" t="s">
        <v>84</v>
      </c>
      <c r="F195" s="228" t="s">
        <v>84</v>
      </c>
      <c r="G195" s="228" t="s">
        <v>84</v>
      </c>
      <c r="H195" s="228" t="s">
        <v>84</v>
      </c>
      <c r="I195" s="228" t="s">
        <v>84</v>
      </c>
      <c r="J195" s="228" t="s">
        <v>85</v>
      </c>
      <c r="K195" s="228" t="s">
        <v>85</v>
      </c>
    </row>
    <row r="196" spans="1:11">
      <c r="A196" s="282" t="s">
        <v>83</v>
      </c>
      <c r="B196" s="229" t="s">
        <v>836</v>
      </c>
      <c r="C196" s="230" t="s">
        <v>85</v>
      </c>
      <c r="D196" s="230" t="s">
        <v>84</v>
      </c>
      <c r="E196" s="230" t="s">
        <v>84</v>
      </c>
      <c r="F196" s="230" t="s">
        <v>84</v>
      </c>
      <c r="G196" s="230" t="s">
        <v>84</v>
      </c>
      <c r="H196" s="230" t="s">
        <v>84</v>
      </c>
      <c r="I196" s="230" t="s">
        <v>84</v>
      </c>
      <c r="J196" s="230" t="s">
        <v>85</v>
      </c>
      <c r="K196" s="230" t="s">
        <v>85</v>
      </c>
    </row>
    <row r="197" spans="1:11">
      <c r="A197" s="282" t="s">
        <v>83</v>
      </c>
      <c r="B197" s="227" t="s">
        <v>723</v>
      </c>
      <c r="C197" s="228" t="s">
        <v>84</v>
      </c>
      <c r="D197" s="228" t="s">
        <v>85</v>
      </c>
      <c r="E197" s="228" t="s">
        <v>84</v>
      </c>
      <c r="F197" s="228" t="s">
        <v>84</v>
      </c>
      <c r="G197" s="228" t="s">
        <v>84</v>
      </c>
      <c r="H197" s="228" t="s">
        <v>84</v>
      </c>
      <c r="I197" s="228" t="s">
        <v>84</v>
      </c>
      <c r="J197" s="228" t="s">
        <v>85</v>
      </c>
      <c r="K197" s="228" t="s">
        <v>85</v>
      </c>
    </row>
    <row r="198" spans="1:11">
      <c r="A198" s="282" t="s">
        <v>83</v>
      </c>
      <c r="B198" s="229" t="s">
        <v>722</v>
      </c>
      <c r="C198" s="230" t="s">
        <v>84</v>
      </c>
      <c r="D198" s="230" t="s">
        <v>85</v>
      </c>
      <c r="E198" s="230" t="s">
        <v>84</v>
      </c>
      <c r="F198" s="230" t="s">
        <v>84</v>
      </c>
      <c r="G198" s="230" t="s">
        <v>84</v>
      </c>
      <c r="H198" s="230" t="s">
        <v>84</v>
      </c>
      <c r="I198" s="230" t="s">
        <v>84</v>
      </c>
      <c r="J198" s="230" t="s">
        <v>85</v>
      </c>
      <c r="K198" s="230" t="s">
        <v>85</v>
      </c>
    </row>
    <row r="199" spans="1:11">
      <c r="A199" s="296" t="s">
        <v>83</v>
      </c>
      <c r="B199" s="227" t="s">
        <v>720</v>
      </c>
      <c r="C199" s="228" t="s">
        <v>84</v>
      </c>
      <c r="D199" s="228" t="s">
        <v>85</v>
      </c>
      <c r="E199" s="228" t="s">
        <v>84</v>
      </c>
      <c r="F199" s="228" t="s">
        <v>84</v>
      </c>
      <c r="G199" s="228" t="s">
        <v>84</v>
      </c>
      <c r="H199" s="228" t="s">
        <v>84</v>
      </c>
      <c r="I199" s="228" t="s">
        <v>84</v>
      </c>
      <c r="J199" s="228" t="s">
        <v>85</v>
      </c>
      <c r="K199" s="228" t="s">
        <v>85</v>
      </c>
    </row>
    <row r="200" spans="1:11">
      <c r="A200" s="294" t="s">
        <v>83</v>
      </c>
      <c r="B200" s="229" t="s">
        <v>93</v>
      </c>
      <c r="C200" s="230" t="s">
        <v>85</v>
      </c>
      <c r="D200" s="230" t="s">
        <v>84</v>
      </c>
      <c r="E200" s="230" t="s">
        <v>84</v>
      </c>
      <c r="F200" s="230" t="s">
        <v>84</v>
      </c>
      <c r="G200" s="230" t="s">
        <v>84</v>
      </c>
      <c r="H200" s="230" t="s">
        <v>84</v>
      </c>
      <c r="I200" s="230" t="s">
        <v>84</v>
      </c>
      <c r="J200" s="230" t="s">
        <v>85</v>
      </c>
      <c r="K200" s="230" t="s">
        <v>85</v>
      </c>
    </row>
    <row r="201" spans="1:11">
      <c r="A201" s="224" t="s">
        <v>282</v>
      </c>
      <c r="B201" s="224" t="s">
        <v>83</v>
      </c>
      <c r="C201" s="226" t="s">
        <v>209</v>
      </c>
      <c r="D201" s="226" t="s">
        <v>1056</v>
      </c>
      <c r="E201" s="226" t="s">
        <v>213</v>
      </c>
      <c r="F201" s="226" t="s">
        <v>485</v>
      </c>
      <c r="G201" s="226" t="s">
        <v>95</v>
      </c>
      <c r="H201" s="226" t="s">
        <v>138</v>
      </c>
      <c r="I201" s="226" t="s">
        <v>1057</v>
      </c>
      <c r="J201" s="226" t="s">
        <v>1058</v>
      </c>
      <c r="K201" s="226" t="s">
        <v>1058</v>
      </c>
    </row>
    <row r="202" spans="1:11">
      <c r="A202" s="294" t="s">
        <v>83</v>
      </c>
      <c r="B202" s="227" t="s">
        <v>719</v>
      </c>
      <c r="C202" s="228" t="s">
        <v>209</v>
      </c>
      <c r="D202" s="228" t="s">
        <v>117</v>
      </c>
      <c r="E202" s="228" t="s">
        <v>84</v>
      </c>
      <c r="F202" s="228" t="s">
        <v>85</v>
      </c>
      <c r="G202" s="228" t="s">
        <v>84</v>
      </c>
      <c r="H202" s="228" t="s">
        <v>84</v>
      </c>
      <c r="I202" s="228" t="s">
        <v>84</v>
      </c>
      <c r="J202" s="228" t="s">
        <v>738</v>
      </c>
      <c r="K202" s="228" t="s">
        <v>738</v>
      </c>
    </row>
    <row r="203" spans="1:11">
      <c r="A203" s="282" t="s">
        <v>83</v>
      </c>
      <c r="B203" s="229" t="s">
        <v>86</v>
      </c>
      <c r="C203" s="230" t="s">
        <v>84</v>
      </c>
      <c r="D203" s="230" t="s">
        <v>123</v>
      </c>
      <c r="E203" s="230" t="s">
        <v>209</v>
      </c>
      <c r="F203" s="230" t="s">
        <v>209</v>
      </c>
      <c r="G203" s="230" t="s">
        <v>138</v>
      </c>
      <c r="H203" s="230" t="s">
        <v>84</v>
      </c>
      <c r="I203" s="230" t="s">
        <v>1056</v>
      </c>
      <c r="J203" s="230" t="s">
        <v>645</v>
      </c>
      <c r="K203" s="230" t="s">
        <v>645</v>
      </c>
    </row>
    <row r="204" spans="1:11">
      <c r="A204" s="282" t="s">
        <v>83</v>
      </c>
      <c r="B204" s="227" t="s">
        <v>836</v>
      </c>
      <c r="C204" s="228" t="s">
        <v>84</v>
      </c>
      <c r="D204" s="228" t="s">
        <v>84</v>
      </c>
      <c r="E204" s="228" t="s">
        <v>85</v>
      </c>
      <c r="F204" s="228" t="s">
        <v>84</v>
      </c>
      <c r="G204" s="228" t="s">
        <v>84</v>
      </c>
      <c r="H204" s="228" t="s">
        <v>138</v>
      </c>
      <c r="I204" s="228" t="s">
        <v>209</v>
      </c>
      <c r="J204" s="228" t="s">
        <v>88</v>
      </c>
      <c r="K204" s="228" t="s">
        <v>88</v>
      </c>
    </row>
    <row r="205" spans="1:11">
      <c r="A205" s="296" t="s">
        <v>83</v>
      </c>
      <c r="B205" s="229" t="s">
        <v>723</v>
      </c>
      <c r="C205" s="230" t="s">
        <v>84</v>
      </c>
      <c r="D205" s="230" t="s">
        <v>84</v>
      </c>
      <c r="E205" s="230" t="s">
        <v>85</v>
      </c>
      <c r="F205" s="230" t="s">
        <v>84</v>
      </c>
      <c r="G205" s="230" t="s">
        <v>138</v>
      </c>
      <c r="H205" s="230" t="s">
        <v>84</v>
      </c>
      <c r="I205" s="230" t="s">
        <v>84</v>
      </c>
      <c r="J205" s="230" t="s">
        <v>209</v>
      </c>
      <c r="K205" s="230" t="s">
        <v>209</v>
      </c>
    </row>
    <row r="206" spans="1:11">
      <c r="A206" s="282" t="s">
        <v>83</v>
      </c>
      <c r="B206" s="227" t="s">
        <v>722</v>
      </c>
      <c r="C206" s="228" t="s">
        <v>84</v>
      </c>
      <c r="D206" s="228" t="s">
        <v>84</v>
      </c>
      <c r="E206" s="228" t="s">
        <v>84</v>
      </c>
      <c r="F206" s="228" t="s">
        <v>84</v>
      </c>
      <c r="G206" s="228" t="s">
        <v>84</v>
      </c>
      <c r="H206" s="228" t="s">
        <v>84</v>
      </c>
      <c r="I206" s="228" t="s">
        <v>85</v>
      </c>
      <c r="J206" s="228" t="s">
        <v>85</v>
      </c>
      <c r="K206" s="228" t="s">
        <v>85</v>
      </c>
    </row>
    <row r="207" spans="1:11">
      <c r="A207" s="294" t="s">
        <v>83</v>
      </c>
      <c r="B207" s="229" t="s">
        <v>720</v>
      </c>
      <c r="C207" s="230" t="s">
        <v>84</v>
      </c>
      <c r="D207" s="230" t="s">
        <v>84</v>
      </c>
      <c r="E207" s="230" t="s">
        <v>138</v>
      </c>
      <c r="F207" s="230" t="s">
        <v>88</v>
      </c>
      <c r="G207" s="230" t="s">
        <v>84</v>
      </c>
      <c r="H207" s="230" t="s">
        <v>84</v>
      </c>
      <c r="I207" s="230" t="s">
        <v>84</v>
      </c>
      <c r="J207" s="230" t="s">
        <v>738</v>
      </c>
      <c r="K207" s="230" t="s">
        <v>738</v>
      </c>
    </row>
    <row r="208" spans="1:11">
      <c r="A208" s="295" t="s">
        <v>83</v>
      </c>
      <c r="B208" s="227" t="s">
        <v>93</v>
      </c>
      <c r="C208" s="228" t="s">
        <v>84</v>
      </c>
      <c r="D208" s="228" t="s">
        <v>138</v>
      </c>
      <c r="E208" s="228" t="s">
        <v>209</v>
      </c>
      <c r="F208" s="228" t="s">
        <v>138</v>
      </c>
      <c r="G208" s="228" t="s">
        <v>209</v>
      </c>
      <c r="H208" s="228" t="s">
        <v>84</v>
      </c>
      <c r="I208" s="228" t="s">
        <v>117</v>
      </c>
      <c r="J208" s="228" t="s">
        <v>646</v>
      </c>
      <c r="K208" s="228" t="s">
        <v>646</v>
      </c>
    </row>
    <row r="209" spans="1:13">
      <c r="A209" s="224" t="s">
        <v>642</v>
      </c>
      <c r="B209" s="224" t="s">
        <v>83</v>
      </c>
      <c r="C209" s="226" t="s">
        <v>84</v>
      </c>
      <c r="D209" s="226" t="s">
        <v>84</v>
      </c>
      <c r="E209" s="226" t="s">
        <v>209</v>
      </c>
      <c r="F209" s="226" t="s">
        <v>141</v>
      </c>
      <c r="G209" s="226" t="s">
        <v>84</v>
      </c>
      <c r="H209" s="226" t="s">
        <v>84</v>
      </c>
      <c r="I209" s="226" t="s">
        <v>84</v>
      </c>
      <c r="J209" s="226" t="s">
        <v>251</v>
      </c>
      <c r="K209" s="226" t="s">
        <v>251</v>
      </c>
    </row>
    <row r="210" spans="1:13">
      <c r="A210" s="294" t="s">
        <v>83</v>
      </c>
      <c r="B210" s="229" t="s">
        <v>723</v>
      </c>
      <c r="C210" s="230" t="s">
        <v>84</v>
      </c>
      <c r="D210" s="230" t="s">
        <v>84</v>
      </c>
      <c r="E210" s="230" t="s">
        <v>138</v>
      </c>
      <c r="F210" s="230" t="s">
        <v>141</v>
      </c>
      <c r="G210" s="230" t="s">
        <v>84</v>
      </c>
      <c r="H210" s="230" t="s">
        <v>84</v>
      </c>
      <c r="I210" s="230" t="s">
        <v>84</v>
      </c>
      <c r="J210" s="230" t="s">
        <v>249</v>
      </c>
      <c r="K210" s="230" t="s">
        <v>249</v>
      </c>
    </row>
    <row r="211" spans="1:13">
      <c r="A211" s="295" t="s">
        <v>83</v>
      </c>
      <c r="B211" s="227" t="s">
        <v>722</v>
      </c>
      <c r="C211" s="228" t="s">
        <v>84</v>
      </c>
      <c r="D211" s="228" t="s">
        <v>84</v>
      </c>
      <c r="E211" s="228" t="s">
        <v>85</v>
      </c>
      <c r="F211" s="228" t="s">
        <v>84</v>
      </c>
      <c r="G211" s="228" t="s">
        <v>84</v>
      </c>
      <c r="H211" s="228" t="s">
        <v>84</v>
      </c>
      <c r="I211" s="228" t="s">
        <v>84</v>
      </c>
      <c r="J211" s="228" t="s">
        <v>85</v>
      </c>
      <c r="K211" s="228" t="s">
        <v>85</v>
      </c>
    </row>
    <row r="212" spans="1:13">
      <c r="A212" s="224" t="s">
        <v>105</v>
      </c>
      <c r="B212" s="224" t="s">
        <v>83</v>
      </c>
      <c r="C212" s="226" t="s">
        <v>198</v>
      </c>
      <c r="D212" s="226" t="s">
        <v>84</v>
      </c>
      <c r="E212" s="226" t="s">
        <v>139</v>
      </c>
      <c r="F212" s="226" t="s">
        <v>84</v>
      </c>
      <c r="G212" s="226" t="s">
        <v>84</v>
      </c>
      <c r="H212" s="226" t="s">
        <v>84</v>
      </c>
      <c r="I212" s="226" t="s">
        <v>139</v>
      </c>
      <c r="J212" s="226" t="s">
        <v>85</v>
      </c>
      <c r="K212" s="226" t="s">
        <v>85</v>
      </c>
    </row>
    <row r="213" spans="1:13">
      <c r="A213" s="282" t="s">
        <v>83</v>
      </c>
      <c r="B213" s="229" t="s">
        <v>719</v>
      </c>
      <c r="C213" s="230" t="s">
        <v>84</v>
      </c>
      <c r="D213" s="230" t="s">
        <v>84</v>
      </c>
      <c r="E213" s="230" t="s">
        <v>84</v>
      </c>
      <c r="F213" s="230" t="s">
        <v>84</v>
      </c>
      <c r="G213" s="230" t="s">
        <v>84</v>
      </c>
      <c r="H213" s="230" t="s">
        <v>84</v>
      </c>
      <c r="I213" s="230" t="s">
        <v>139</v>
      </c>
      <c r="J213" s="230" t="s">
        <v>139</v>
      </c>
      <c r="K213" s="230" t="s">
        <v>139</v>
      </c>
    </row>
    <row r="214" spans="1:13">
      <c r="A214" s="294" t="s">
        <v>83</v>
      </c>
      <c r="B214" s="227" t="s">
        <v>836</v>
      </c>
      <c r="C214" s="228" t="s">
        <v>198</v>
      </c>
      <c r="D214" s="228" t="s">
        <v>84</v>
      </c>
      <c r="E214" s="228" t="s">
        <v>84</v>
      </c>
      <c r="F214" s="228" t="s">
        <v>84</v>
      </c>
      <c r="G214" s="228" t="s">
        <v>84</v>
      </c>
      <c r="H214" s="228" t="s">
        <v>84</v>
      </c>
      <c r="I214" s="228" t="s">
        <v>84</v>
      </c>
      <c r="J214" s="228" t="s">
        <v>198</v>
      </c>
      <c r="K214" s="228" t="s">
        <v>198</v>
      </c>
    </row>
    <row r="215" spans="1:13">
      <c r="A215" s="296" t="s">
        <v>83</v>
      </c>
      <c r="B215" s="229" t="s">
        <v>723</v>
      </c>
      <c r="C215" s="230" t="s">
        <v>84</v>
      </c>
      <c r="D215" s="230" t="s">
        <v>84</v>
      </c>
      <c r="E215" s="230" t="s">
        <v>139</v>
      </c>
      <c r="F215" s="230" t="s">
        <v>84</v>
      </c>
      <c r="G215" s="230" t="s">
        <v>84</v>
      </c>
      <c r="H215" s="230" t="s">
        <v>84</v>
      </c>
      <c r="I215" s="230" t="s">
        <v>84</v>
      </c>
      <c r="J215" s="230" t="s">
        <v>139</v>
      </c>
      <c r="K215" s="230" t="s">
        <v>139</v>
      </c>
    </row>
    <row r="216" spans="1:13">
      <c r="A216" s="105" t="s">
        <v>287</v>
      </c>
      <c r="B216" s="105" t="s">
        <v>83</v>
      </c>
      <c r="C216" s="299" t="s">
        <v>84</v>
      </c>
      <c r="D216" s="299" t="s">
        <v>84</v>
      </c>
      <c r="E216" s="299" t="s">
        <v>84</v>
      </c>
      <c r="F216" s="299" t="s">
        <v>85</v>
      </c>
      <c r="G216" s="299" t="s">
        <v>85</v>
      </c>
      <c r="H216" s="299" t="s">
        <v>84</v>
      </c>
      <c r="I216" s="299" t="s">
        <v>84</v>
      </c>
      <c r="J216" s="299" t="s">
        <v>138</v>
      </c>
      <c r="K216" s="299" t="s">
        <v>138</v>
      </c>
    </row>
    <row r="217" spans="1:13">
      <c r="A217" s="297" t="s">
        <v>83</v>
      </c>
      <c r="B217" s="170" t="s">
        <v>722</v>
      </c>
      <c r="C217" s="300" t="s">
        <v>84</v>
      </c>
      <c r="D217" s="300" t="s">
        <v>84</v>
      </c>
      <c r="E217" s="300" t="s">
        <v>84</v>
      </c>
      <c r="F217" s="300" t="s">
        <v>85</v>
      </c>
      <c r="G217" s="300" t="s">
        <v>85</v>
      </c>
      <c r="H217" s="300" t="s">
        <v>84</v>
      </c>
      <c r="I217" s="300" t="s">
        <v>84</v>
      </c>
      <c r="J217" s="300" t="s">
        <v>138</v>
      </c>
      <c r="K217" s="300" t="s">
        <v>138</v>
      </c>
    </row>
    <row r="218" spans="1:13">
      <c r="A218" s="109" t="s">
        <v>94</v>
      </c>
      <c r="B218" s="109" t="s">
        <v>83</v>
      </c>
      <c r="C218" s="302" t="s">
        <v>207</v>
      </c>
      <c r="D218" s="302" t="s">
        <v>774</v>
      </c>
      <c r="E218" s="302" t="s">
        <v>622</v>
      </c>
      <c r="F218" s="302" t="s">
        <v>1057</v>
      </c>
      <c r="G218" s="302" t="s">
        <v>738</v>
      </c>
      <c r="H218" s="302" t="s">
        <v>138</v>
      </c>
      <c r="I218" s="302" t="s">
        <v>1059</v>
      </c>
      <c r="J218" s="302" t="s">
        <v>1060</v>
      </c>
      <c r="K218" s="302" t="s">
        <v>1060</v>
      </c>
    </row>
    <row r="219" spans="1:13">
      <c r="A219" s="284"/>
      <c r="B219" s="284"/>
      <c r="C219" s="246"/>
      <c r="D219" s="246"/>
      <c r="E219" s="246"/>
      <c r="F219" s="246"/>
      <c r="G219" s="246"/>
      <c r="H219" s="246"/>
      <c r="I219" s="246"/>
      <c r="J219" s="298" t="s">
        <v>868</v>
      </c>
      <c r="K219" s="298">
        <v>73.25</v>
      </c>
      <c r="L219" t="s">
        <v>863</v>
      </c>
      <c r="M219">
        <f>I186-K219</f>
        <v>-38.5</v>
      </c>
    </row>
    <row r="220" spans="1:13">
      <c r="A220" s="244" t="s">
        <v>1032</v>
      </c>
      <c r="B220" s="247"/>
      <c r="C220" s="488"/>
      <c r="D220" s="488"/>
      <c r="E220" s="488"/>
      <c r="F220" s="488"/>
      <c r="G220" s="488"/>
      <c r="H220" s="246"/>
      <c r="I220" s="246"/>
      <c r="J220" s="246"/>
      <c r="K220" s="246"/>
    </row>
    <row r="221" spans="1:13" ht="181" customHeight="1">
      <c r="A221" s="244"/>
      <c r="B221" s="356" t="s">
        <v>1198</v>
      </c>
      <c r="C221" s="488" t="s">
        <v>1205</v>
      </c>
      <c r="D221" s="488"/>
      <c r="E221" s="488"/>
      <c r="F221" s="488"/>
      <c r="G221" s="488"/>
      <c r="H221" s="488"/>
      <c r="I221" s="488"/>
      <c r="J221" s="245"/>
      <c r="K221" s="245"/>
    </row>
    <row r="222" spans="1:13" ht="107" customHeight="1">
      <c r="A222" s="1"/>
      <c r="B222" s="356" t="s">
        <v>1201</v>
      </c>
      <c r="C222" s="484" t="s">
        <v>1206</v>
      </c>
      <c r="D222" s="484"/>
      <c r="E222" s="484"/>
      <c r="F222" s="484"/>
      <c r="G222" s="484"/>
      <c r="H222" s="484"/>
      <c r="I222" s="484"/>
    </row>
    <row r="224" spans="1:13">
      <c r="A224" s="1" t="s">
        <v>1033</v>
      </c>
      <c r="B224" s="483" t="s">
        <v>1208</v>
      </c>
      <c r="C224" s="483"/>
      <c r="D224" s="483"/>
      <c r="E224" s="483"/>
      <c r="F224" s="483"/>
      <c r="G224" s="483"/>
      <c r="H224" s="483"/>
      <c r="I224" s="483"/>
      <c r="J224" s="483"/>
    </row>
    <row r="227" spans="1:11">
      <c r="A227" s="175" t="s">
        <v>1030</v>
      </c>
      <c r="B227" s="176"/>
      <c r="C227" s="176"/>
      <c r="D227" s="176"/>
      <c r="E227" s="176"/>
      <c r="F227" s="176"/>
      <c r="G227" s="176"/>
      <c r="H227" s="176"/>
      <c r="I227" s="176"/>
      <c r="J227" s="176"/>
      <c r="K227" s="176"/>
    </row>
    <row r="228" spans="1:11">
      <c r="A228" s="177" t="s">
        <v>728</v>
      </c>
      <c r="B228" s="178" t="s">
        <v>729</v>
      </c>
      <c r="C228" s="178" t="s">
        <v>319</v>
      </c>
      <c r="D228" s="178" t="s">
        <v>304</v>
      </c>
      <c r="E228" s="178" t="s">
        <v>692</v>
      </c>
      <c r="F228" s="178" t="s">
        <v>160</v>
      </c>
      <c r="G228" s="178" t="s">
        <v>171</v>
      </c>
      <c r="H228" s="178" t="s">
        <v>177</v>
      </c>
      <c r="I228" s="178" t="s">
        <v>81</v>
      </c>
    </row>
    <row r="229" spans="1:11">
      <c r="A229" s="179" t="s">
        <v>712</v>
      </c>
      <c r="B229" s="180" t="s">
        <v>719</v>
      </c>
      <c r="C229" s="180"/>
      <c r="D229" s="180"/>
      <c r="E229" s="180"/>
      <c r="F229" s="180">
        <v>1</v>
      </c>
      <c r="G229" s="180"/>
      <c r="H229" s="180">
        <v>2</v>
      </c>
      <c r="I229" s="180">
        <f>SUM(C229:H229)</f>
        <v>3</v>
      </c>
    </row>
    <row r="230" spans="1:11">
      <c r="A230" s="181" t="s">
        <v>711</v>
      </c>
      <c r="B230" s="182" t="s">
        <v>86</v>
      </c>
      <c r="C230" s="182"/>
      <c r="D230" s="182"/>
      <c r="E230" s="182"/>
      <c r="F230" s="182">
        <v>1</v>
      </c>
      <c r="G230" s="182">
        <v>2</v>
      </c>
      <c r="H230" s="182"/>
      <c r="I230" s="237">
        <f t="shared" ref="I230:I235" si="4">SUM(C230:H230)</f>
        <v>3</v>
      </c>
    </row>
    <row r="231" spans="1:11">
      <c r="A231" s="179" t="s">
        <v>855</v>
      </c>
      <c r="B231" s="180" t="s">
        <v>720</v>
      </c>
      <c r="C231" s="180"/>
      <c r="D231" s="180">
        <v>1.75</v>
      </c>
      <c r="E231" s="180"/>
      <c r="F231" s="180">
        <v>1</v>
      </c>
      <c r="G231" s="180"/>
      <c r="H231" s="180"/>
      <c r="I231" s="180">
        <f t="shared" si="4"/>
        <v>2.75</v>
      </c>
    </row>
    <row r="232" spans="1:11">
      <c r="A232" s="181" t="s">
        <v>714</v>
      </c>
      <c r="B232" s="182" t="s">
        <v>93</v>
      </c>
      <c r="C232" s="182"/>
      <c r="D232" s="182"/>
      <c r="E232" s="182"/>
      <c r="F232" s="182">
        <v>1</v>
      </c>
      <c r="G232" s="182"/>
      <c r="H232" s="182"/>
      <c r="I232" s="237">
        <f t="shared" si="4"/>
        <v>1</v>
      </c>
    </row>
    <row r="233" spans="1:11">
      <c r="A233" s="179" t="s">
        <v>715</v>
      </c>
      <c r="B233" s="180" t="s">
        <v>723</v>
      </c>
      <c r="C233" s="180">
        <v>14</v>
      </c>
      <c r="D233" s="180"/>
      <c r="E233" s="180">
        <v>1.75</v>
      </c>
      <c r="F233" s="180">
        <v>1</v>
      </c>
      <c r="G233" s="180"/>
      <c r="H233" s="180"/>
      <c r="I233" s="180">
        <f t="shared" si="4"/>
        <v>16.75</v>
      </c>
    </row>
    <row r="234" spans="1:11">
      <c r="A234" s="181" t="s">
        <v>716</v>
      </c>
      <c r="B234" s="182" t="s">
        <v>721</v>
      </c>
      <c r="C234" s="182"/>
      <c r="D234" s="182"/>
      <c r="E234" s="182"/>
      <c r="F234" s="182">
        <v>1</v>
      </c>
      <c r="G234" s="182"/>
      <c r="H234" s="182"/>
      <c r="I234" s="237">
        <f t="shared" si="4"/>
        <v>1</v>
      </c>
    </row>
    <row r="235" spans="1:11">
      <c r="A235" s="179" t="s">
        <v>717</v>
      </c>
      <c r="B235" s="180" t="s">
        <v>722</v>
      </c>
      <c r="C235" s="180"/>
      <c r="D235" s="180"/>
      <c r="E235" s="180"/>
      <c r="F235" s="180">
        <v>1</v>
      </c>
      <c r="G235" s="180"/>
      <c r="H235" s="180"/>
      <c r="I235" s="180">
        <f t="shared" si="4"/>
        <v>1</v>
      </c>
    </row>
    <row r="236" spans="1:11">
      <c r="H236" s="106" t="s">
        <v>839</v>
      </c>
      <c r="I236" s="238">
        <f>SUM(I229:I235)</f>
        <v>28.5</v>
      </c>
    </row>
    <row r="237" spans="1:11">
      <c r="A237" s="1" t="s">
        <v>851</v>
      </c>
      <c r="B237" s="484" t="s">
        <v>1296</v>
      </c>
      <c r="C237" s="484"/>
      <c r="D237" s="484"/>
      <c r="E237" s="484"/>
      <c r="F237" s="484"/>
      <c r="G237" s="484"/>
      <c r="H237" s="240"/>
      <c r="I237" s="241"/>
    </row>
    <row r="238" spans="1:11">
      <c r="H238" s="240"/>
      <c r="I238" s="241"/>
    </row>
    <row r="239" spans="1:11">
      <c r="A239" s="105" t="s">
        <v>1034</v>
      </c>
    </row>
    <row r="240" spans="1:11">
      <c r="A240" s="223" t="s">
        <v>72</v>
      </c>
      <c r="B240" s="223" t="s">
        <v>73</v>
      </c>
      <c r="C240" s="223" t="s">
        <v>1098</v>
      </c>
      <c r="D240" s="223" t="s">
        <v>1099</v>
      </c>
      <c r="E240" s="223" t="s">
        <v>1100</v>
      </c>
      <c r="F240" s="223" t="s">
        <v>1101</v>
      </c>
      <c r="G240" s="223" t="s">
        <v>1102</v>
      </c>
      <c r="H240" s="223" t="s">
        <v>1103</v>
      </c>
      <c r="I240" s="223" t="s">
        <v>1104</v>
      </c>
      <c r="J240" s="223" t="s">
        <v>81</v>
      </c>
      <c r="K240" s="223" t="s">
        <v>1129</v>
      </c>
    </row>
    <row r="241" spans="1:11">
      <c r="A241" s="224" t="s">
        <v>82</v>
      </c>
      <c r="B241" s="224" t="s">
        <v>83</v>
      </c>
      <c r="C241" s="226" t="s">
        <v>198</v>
      </c>
      <c r="D241" s="226" t="s">
        <v>84</v>
      </c>
      <c r="E241" s="226" t="s">
        <v>84</v>
      </c>
      <c r="F241" s="226" t="s">
        <v>84</v>
      </c>
      <c r="G241" s="226" t="s">
        <v>84</v>
      </c>
      <c r="H241" s="226" t="s">
        <v>84</v>
      </c>
      <c r="I241" s="226" t="s">
        <v>84</v>
      </c>
      <c r="J241" s="226" t="s">
        <v>198</v>
      </c>
      <c r="K241" s="226" t="s">
        <v>198</v>
      </c>
    </row>
    <row r="242" spans="1:11">
      <c r="A242" s="282" t="s">
        <v>83</v>
      </c>
      <c r="B242" s="229" t="s">
        <v>86</v>
      </c>
      <c r="C242" s="230" t="s">
        <v>198</v>
      </c>
      <c r="D242" s="230" t="s">
        <v>84</v>
      </c>
      <c r="E242" s="230" t="s">
        <v>84</v>
      </c>
      <c r="F242" s="230" t="s">
        <v>84</v>
      </c>
      <c r="G242" s="230" t="s">
        <v>84</v>
      </c>
      <c r="H242" s="230" t="s">
        <v>84</v>
      </c>
      <c r="I242" s="230" t="s">
        <v>84</v>
      </c>
      <c r="J242" s="230" t="s">
        <v>198</v>
      </c>
      <c r="K242" s="230" t="s">
        <v>198</v>
      </c>
    </row>
    <row r="243" spans="1:11">
      <c r="A243" s="224" t="s">
        <v>87</v>
      </c>
      <c r="B243" s="224" t="s">
        <v>83</v>
      </c>
      <c r="C243" s="226" t="s">
        <v>212</v>
      </c>
      <c r="D243" s="226" t="s">
        <v>84</v>
      </c>
      <c r="E243" s="226" t="s">
        <v>84</v>
      </c>
      <c r="F243" s="226" t="s">
        <v>84</v>
      </c>
      <c r="G243" s="226" t="s">
        <v>84</v>
      </c>
      <c r="H243" s="226" t="s">
        <v>84</v>
      </c>
      <c r="I243" s="226" t="s">
        <v>84</v>
      </c>
      <c r="J243" s="226" t="s">
        <v>212</v>
      </c>
      <c r="K243" s="226" t="s">
        <v>212</v>
      </c>
    </row>
    <row r="244" spans="1:11">
      <c r="A244" s="282" t="s">
        <v>83</v>
      </c>
      <c r="B244" s="229" t="s">
        <v>719</v>
      </c>
      <c r="C244" s="230" t="s">
        <v>198</v>
      </c>
      <c r="D244" s="230" t="s">
        <v>84</v>
      </c>
      <c r="E244" s="230" t="s">
        <v>84</v>
      </c>
      <c r="F244" s="230" t="s">
        <v>84</v>
      </c>
      <c r="G244" s="230" t="s">
        <v>84</v>
      </c>
      <c r="H244" s="230" t="s">
        <v>84</v>
      </c>
      <c r="I244" s="230" t="s">
        <v>84</v>
      </c>
      <c r="J244" s="230" t="s">
        <v>198</v>
      </c>
      <c r="K244" s="230" t="s">
        <v>198</v>
      </c>
    </row>
    <row r="245" spans="1:11">
      <c r="A245" s="282" t="s">
        <v>83</v>
      </c>
      <c r="B245" s="227" t="s">
        <v>86</v>
      </c>
      <c r="C245" s="228" t="s">
        <v>198</v>
      </c>
      <c r="D245" s="228" t="s">
        <v>84</v>
      </c>
      <c r="E245" s="228" t="s">
        <v>84</v>
      </c>
      <c r="F245" s="228" t="s">
        <v>84</v>
      </c>
      <c r="G245" s="228" t="s">
        <v>84</v>
      </c>
      <c r="H245" s="228" t="s">
        <v>84</v>
      </c>
      <c r="I245" s="228" t="s">
        <v>84</v>
      </c>
      <c r="J245" s="228" t="s">
        <v>198</v>
      </c>
      <c r="K245" s="228" t="s">
        <v>198</v>
      </c>
    </row>
    <row r="246" spans="1:11">
      <c r="A246" s="282" t="s">
        <v>83</v>
      </c>
      <c r="B246" s="229" t="s">
        <v>836</v>
      </c>
      <c r="C246" s="230" t="s">
        <v>198</v>
      </c>
      <c r="D246" s="230" t="s">
        <v>84</v>
      </c>
      <c r="E246" s="230" t="s">
        <v>84</v>
      </c>
      <c r="F246" s="230" t="s">
        <v>84</v>
      </c>
      <c r="G246" s="230" t="s">
        <v>84</v>
      </c>
      <c r="H246" s="230" t="s">
        <v>84</v>
      </c>
      <c r="I246" s="230" t="s">
        <v>84</v>
      </c>
      <c r="J246" s="230" t="s">
        <v>198</v>
      </c>
      <c r="K246" s="230" t="s">
        <v>198</v>
      </c>
    </row>
    <row r="247" spans="1:11">
      <c r="A247" s="282" t="s">
        <v>83</v>
      </c>
      <c r="B247" s="227" t="s">
        <v>723</v>
      </c>
      <c r="C247" s="228" t="s">
        <v>198</v>
      </c>
      <c r="D247" s="228" t="s">
        <v>84</v>
      </c>
      <c r="E247" s="228" t="s">
        <v>84</v>
      </c>
      <c r="F247" s="228" t="s">
        <v>84</v>
      </c>
      <c r="G247" s="228" t="s">
        <v>84</v>
      </c>
      <c r="H247" s="228" t="s">
        <v>84</v>
      </c>
      <c r="I247" s="228" t="s">
        <v>84</v>
      </c>
      <c r="J247" s="228" t="s">
        <v>198</v>
      </c>
      <c r="K247" s="228" t="s">
        <v>198</v>
      </c>
    </row>
    <row r="248" spans="1:11">
      <c r="A248" s="282" t="s">
        <v>83</v>
      </c>
      <c r="B248" s="229" t="s">
        <v>722</v>
      </c>
      <c r="C248" s="230" t="s">
        <v>189</v>
      </c>
      <c r="D248" s="230" t="s">
        <v>84</v>
      </c>
      <c r="E248" s="230" t="s">
        <v>84</v>
      </c>
      <c r="F248" s="230" t="s">
        <v>84</v>
      </c>
      <c r="G248" s="230" t="s">
        <v>84</v>
      </c>
      <c r="H248" s="230" t="s">
        <v>84</v>
      </c>
      <c r="I248" s="230" t="s">
        <v>84</v>
      </c>
      <c r="J248" s="230" t="s">
        <v>189</v>
      </c>
      <c r="K248" s="230" t="s">
        <v>189</v>
      </c>
    </row>
    <row r="249" spans="1:11">
      <c r="A249" s="296" t="s">
        <v>83</v>
      </c>
      <c r="B249" s="227" t="s">
        <v>720</v>
      </c>
      <c r="C249" s="228" t="s">
        <v>189</v>
      </c>
      <c r="D249" s="228" t="s">
        <v>84</v>
      </c>
      <c r="E249" s="228" t="s">
        <v>84</v>
      </c>
      <c r="F249" s="228" t="s">
        <v>84</v>
      </c>
      <c r="G249" s="228" t="s">
        <v>84</v>
      </c>
      <c r="H249" s="228" t="s">
        <v>84</v>
      </c>
      <c r="I249" s="228" t="s">
        <v>84</v>
      </c>
      <c r="J249" s="228" t="s">
        <v>189</v>
      </c>
      <c r="K249" s="228" t="s">
        <v>189</v>
      </c>
    </row>
    <row r="250" spans="1:11">
      <c r="A250" s="294" t="s">
        <v>83</v>
      </c>
      <c r="B250" s="229" t="s">
        <v>93</v>
      </c>
      <c r="C250" s="230" t="s">
        <v>189</v>
      </c>
      <c r="D250" s="230" t="s">
        <v>84</v>
      </c>
      <c r="E250" s="230" t="s">
        <v>84</v>
      </c>
      <c r="F250" s="230" t="s">
        <v>84</v>
      </c>
      <c r="G250" s="230" t="s">
        <v>84</v>
      </c>
      <c r="H250" s="230" t="s">
        <v>84</v>
      </c>
      <c r="I250" s="230" t="s">
        <v>84</v>
      </c>
      <c r="J250" s="230" t="s">
        <v>189</v>
      </c>
      <c r="K250" s="230" t="s">
        <v>189</v>
      </c>
    </row>
    <row r="251" spans="1:11">
      <c r="A251" s="224" t="s">
        <v>282</v>
      </c>
      <c r="B251" s="224" t="s">
        <v>83</v>
      </c>
      <c r="C251" s="226" t="s">
        <v>738</v>
      </c>
      <c r="D251" s="226" t="s">
        <v>95</v>
      </c>
      <c r="E251" s="226" t="s">
        <v>283</v>
      </c>
      <c r="F251" s="226" t="s">
        <v>283</v>
      </c>
      <c r="G251" s="226" t="s">
        <v>283</v>
      </c>
      <c r="H251" s="226" t="s">
        <v>85</v>
      </c>
      <c r="I251" s="226" t="s">
        <v>84</v>
      </c>
      <c r="J251" s="226" t="s">
        <v>1105</v>
      </c>
      <c r="K251" s="226" t="s">
        <v>1105</v>
      </c>
    </row>
    <row r="252" spans="1:11">
      <c r="A252" s="294" t="s">
        <v>83</v>
      </c>
      <c r="B252" s="227" t="s">
        <v>719</v>
      </c>
      <c r="C252" s="228" t="s">
        <v>84</v>
      </c>
      <c r="D252" s="228" t="s">
        <v>84</v>
      </c>
      <c r="E252" s="228" t="s">
        <v>138</v>
      </c>
      <c r="F252" s="228" t="s">
        <v>138</v>
      </c>
      <c r="G252" s="228" t="s">
        <v>84</v>
      </c>
      <c r="H252" s="228" t="s">
        <v>84</v>
      </c>
      <c r="I252" s="228" t="s">
        <v>84</v>
      </c>
      <c r="J252" s="228" t="s">
        <v>117</v>
      </c>
      <c r="K252" s="228" t="s">
        <v>117</v>
      </c>
    </row>
    <row r="253" spans="1:11">
      <c r="A253" s="282" t="s">
        <v>83</v>
      </c>
      <c r="B253" s="229" t="s">
        <v>86</v>
      </c>
      <c r="C253" s="230" t="s">
        <v>84</v>
      </c>
      <c r="D253" s="230" t="s">
        <v>138</v>
      </c>
      <c r="E253" s="230" t="s">
        <v>138</v>
      </c>
      <c r="F253" s="230" t="s">
        <v>85</v>
      </c>
      <c r="G253" s="230" t="s">
        <v>85</v>
      </c>
      <c r="H253" s="230" t="s">
        <v>85</v>
      </c>
      <c r="I253" s="230" t="s">
        <v>84</v>
      </c>
      <c r="J253" s="230" t="s">
        <v>95</v>
      </c>
      <c r="K253" s="230" t="s">
        <v>95</v>
      </c>
    </row>
    <row r="254" spans="1:11">
      <c r="A254" s="282" t="s">
        <v>83</v>
      </c>
      <c r="B254" s="227" t="s">
        <v>836</v>
      </c>
      <c r="C254" s="228" t="s">
        <v>84</v>
      </c>
      <c r="D254" s="228" t="s">
        <v>138</v>
      </c>
      <c r="E254" s="228" t="s">
        <v>84</v>
      </c>
      <c r="F254" s="228" t="s">
        <v>85</v>
      </c>
      <c r="G254" s="228" t="s">
        <v>138</v>
      </c>
      <c r="H254" s="228" t="s">
        <v>84</v>
      </c>
      <c r="I254" s="228" t="s">
        <v>84</v>
      </c>
      <c r="J254" s="228" t="s">
        <v>118</v>
      </c>
      <c r="K254" s="228" t="s">
        <v>118</v>
      </c>
    </row>
    <row r="255" spans="1:11">
      <c r="A255" s="296" t="s">
        <v>83</v>
      </c>
      <c r="B255" s="229" t="s">
        <v>723</v>
      </c>
      <c r="C255" s="230" t="s">
        <v>84</v>
      </c>
      <c r="D255" s="230" t="s">
        <v>84</v>
      </c>
      <c r="E255" s="230" t="s">
        <v>85</v>
      </c>
      <c r="F255" s="230" t="s">
        <v>138</v>
      </c>
      <c r="G255" s="230" t="s">
        <v>117</v>
      </c>
      <c r="H255" s="230" t="s">
        <v>84</v>
      </c>
      <c r="I255" s="230" t="s">
        <v>84</v>
      </c>
      <c r="J255" s="230" t="s">
        <v>95</v>
      </c>
      <c r="K255" s="230" t="s">
        <v>95</v>
      </c>
    </row>
    <row r="256" spans="1:11">
      <c r="A256" s="282" t="s">
        <v>83</v>
      </c>
      <c r="B256" s="227" t="s">
        <v>722</v>
      </c>
      <c r="C256" s="228" t="s">
        <v>84</v>
      </c>
      <c r="D256" s="228" t="s">
        <v>84</v>
      </c>
      <c r="E256" s="228" t="s">
        <v>84</v>
      </c>
      <c r="F256" s="228" t="s">
        <v>85</v>
      </c>
      <c r="G256" s="228" t="s">
        <v>85</v>
      </c>
      <c r="H256" s="228" t="s">
        <v>84</v>
      </c>
      <c r="I256" s="228" t="s">
        <v>84</v>
      </c>
      <c r="J256" s="228" t="s">
        <v>138</v>
      </c>
      <c r="K256" s="228" t="s">
        <v>138</v>
      </c>
    </row>
    <row r="257" spans="1:13">
      <c r="A257" s="294" t="s">
        <v>83</v>
      </c>
      <c r="B257" s="229" t="s">
        <v>720</v>
      </c>
      <c r="C257" s="230" t="s">
        <v>738</v>
      </c>
      <c r="D257" s="230" t="s">
        <v>84</v>
      </c>
      <c r="E257" s="230" t="s">
        <v>85</v>
      </c>
      <c r="F257" s="230" t="s">
        <v>84</v>
      </c>
      <c r="G257" s="230" t="s">
        <v>84</v>
      </c>
      <c r="H257" s="230" t="s">
        <v>84</v>
      </c>
      <c r="I257" s="230" t="s">
        <v>84</v>
      </c>
      <c r="J257" s="230" t="s">
        <v>283</v>
      </c>
      <c r="K257" s="230" t="s">
        <v>283</v>
      </c>
    </row>
    <row r="258" spans="1:13">
      <c r="A258" s="296" t="s">
        <v>83</v>
      </c>
      <c r="B258" s="227" t="s">
        <v>93</v>
      </c>
      <c r="C258" s="228" t="s">
        <v>84</v>
      </c>
      <c r="D258" s="228" t="s">
        <v>209</v>
      </c>
      <c r="E258" s="228" t="s">
        <v>209</v>
      </c>
      <c r="F258" s="228" t="s">
        <v>138</v>
      </c>
      <c r="G258" s="228" t="s">
        <v>85</v>
      </c>
      <c r="H258" s="228" t="s">
        <v>84</v>
      </c>
      <c r="I258" s="228" t="s">
        <v>84</v>
      </c>
      <c r="J258" s="228" t="s">
        <v>283</v>
      </c>
      <c r="K258" s="228" t="s">
        <v>283</v>
      </c>
    </row>
    <row r="259" spans="1:13">
      <c r="A259" s="224" t="s">
        <v>105</v>
      </c>
      <c r="B259" s="224" t="s">
        <v>83</v>
      </c>
      <c r="C259" s="226" t="s">
        <v>198</v>
      </c>
      <c r="D259" s="226" t="s">
        <v>84</v>
      </c>
      <c r="E259" s="226" t="s">
        <v>84</v>
      </c>
      <c r="F259" s="226" t="s">
        <v>84</v>
      </c>
      <c r="G259" s="226" t="s">
        <v>84</v>
      </c>
      <c r="H259" s="226" t="s">
        <v>84</v>
      </c>
      <c r="I259" s="226" t="s">
        <v>84</v>
      </c>
      <c r="J259" s="226" t="s">
        <v>198</v>
      </c>
      <c r="K259" s="226" t="s">
        <v>198</v>
      </c>
    </row>
    <row r="260" spans="1:13">
      <c r="A260" s="294" t="s">
        <v>83</v>
      </c>
      <c r="B260" s="229" t="s">
        <v>836</v>
      </c>
      <c r="C260" s="230" t="s">
        <v>198</v>
      </c>
      <c r="D260" s="230" t="s">
        <v>84</v>
      </c>
      <c r="E260" s="230" t="s">
        <v>84</v>
      </c>
      <c r="F260" s="230" t="s">
        <v>84</v>
      </c>
      <c r="G260" s="230" t="s">
        <v>84</v>
      </c>
      <c r="H260" s="230" t="s">
        <v>84</v>
      </c>
      <c r="I260" s="230" t="s">
        <v>84</v>
      </c>
      <c r="J260" s="230" t="s">
        <v>198</v>
      </c>
      <c r="K260" s="230" t="s">
        <v>198</v>
      </c>
    </row>
    <row r="261" spans="1:13">
      <c r="A261" s="223" t="s">
        <v>94</v>
      </c>
      <c r="B261" s="223" t="s">
        <v>83</v>
      </c>
      <c r="C261" s="233" t="s">
        <v>622</v>
      </c>
      <c r="D261" s="233" t="s">
        <v>95</v>
      </c>
      <c r="E261" s="233" t="s">
        <v>283</v>
      </c>
      <c r="F261" s="233" t="s">
        <v>283</v>
      </c>
      <c r="G261" s="233" t="s">
        <v>283</v>
      </c>
      <c r="H261" s="233" t="s">
        <v>85</v>
      </c>
      <c r="I261" s="233" t="s">
        <v>84</v>
      </c>
      <c r="J261" s="233" t="s">
        <v>1106</v>
      </c>
      <c r="K261" s="233" t="s">
        <v>1106</v>
      </c>
    </row>
    <row r="262" spans="1:13">
      <c r="A262" s="284"/>
      <c r="B262" s="284"/>
      <c r="C262" s="246"/>
      <c r="D262" s="246"/>
      <c r="E262" s="246"/>
      <c r="F262" s="246"/>
      <c r="G262" s="246"/>
      <c r="H262" s="246"/>
      <c r="I262" s="246"/>
      <c r="J262" s="298" t="s">
        <v>868</v>
      </c>
      <c r="K262" s="298">
        <v>48.25</v>
      </c>
      <c r="L262" t="s">
        <v>863</v>
      </c>
      <c r="M262">
        <f>I236-K262</f>
        <v>-19.75</v>
      </c>
    </row>
    <row r="263" spans="1:13">
      <c r="A263" s="244" t="s">
        <v>1035</v>
      </c>
      <c r="B263" s="247"/>
      <c r="C263" s="488"/>
      <c r="D263" s="488"/>
      <c r="E263" s="488"/>
      <c r="F263" s="488"/>
      <c r="G263" s="488"/>
      <c r="H263" s="246"/>
      <c r="I263" s="246"/>
      <c r="J263" s="246"/>
      <c r="K263" s="246"/>
    </row>
    <row r="264" spans="1:13" ht="167" customHeight="1">
      <c r="A264" s="244"/>
      <c r="B264" s="356" t="s">
        <v>1198</v>
      </c>
      <c r="C264" s="488" t="s">
        <v>1207</v>
      </c>
      <c r="D264" s="488"/>
      <c r="E264" s="488"/>
      <c r="F264" s="488"/>
      <c r="G264" s="488"/>
      <c r="H264" s="488"/>
      <c r="I264" s="488"/>
      <c r="J264" s="245"/>
      <c r="K264" s="245"/>
    </row>
    <row r="265" spans="1:13" ht="32">
      <c r="A265" s="1"/>
      <c r="B265" s="356" t="s">
        <v>1201</v>
      </c>
      <c r="C265" s="484" t="s">
        <v>1208</v>
      </c>
      <c r="D265" s="484"/>
      <c r="E265" s="484"/>
      <c r="F265" s="484"/>
      <c r="G265" s="484"/>
      <c r="H265" s="484"/>
      <c r="I265" s="484"/>
    </row>
    <row r="267" spans="1:13">
      <c r="A267" s="1" t="s">
        <v>1036</v>
      </c>
      <c r="B267" s="483" t="s">
        <v>1208</v>
      </c>
      <c r="C267" s="483"/>
      <c r="D267" s="483"/>
      <c r="E267" s="483"/>
      <c r="F267" s="483"/>
      <c r="G267" s="483"/>
      <c r="H267" s="483"/>
      <c r="I267" s="483"/>
      <c r="J267" s="483"/>
    </row>
    <row r="270" spans="1:13">
      <c r="A270" s="175" t="s">
        <v>1037</v>
      </c>
      <c r="B270" s="176"/>
      <c r="C270" s="176"/>
      <c r="D270" s="176"/>
      <c r="E270" s="176"/>
      <c r="F270" s="176"/>
      <c r="G270" s="176"/>
      <c r="H270" s="176"/>
      <c r="I270" s="176"/>
      <c r="J270" s="176"/>
      <c r="K270" s="176"/>
    </row>
    <row r="271" spans="1:13">
      <c r="A271" s="177" t="s">
        <v>728</v>
      </c>
      <c r="B271" s="178" t="s">
        <v>729</v>
      </c>
      <c r="C271" s="178" t="s">
        <v>319</v>
      </c>
      <c r="D271" s="178" t="s">
        <v>304</v>
      </c>
      <c r="E271" s="178" t="s">
        <v>692</v>
      </c>
      <c r="F271" s="178" t="s">
        <v>160</v>
      </c>
      <c r="G271" s="178" t="s">
        <v>171</v>
      </c>
      <c r="H271" s="178" t="s">
        <v>177</v>
      </c>
      <c r="I271" s="178" t="s">
        <v>81</v>
      </c>
      <c r="J271" s="369" t="s">
        <v>1239</v>
      </c>
    </row>
    <row r="272" spans="1:13">
      <c r="A272" s="179" t="s">
        <v>712</v>
      </c>
      <c r="B272" s="180" t="s">
        <v>719</v>
      </c>
      <c r="C272" s="180"/>
      <c r="D272" s="180"/>
      <c r="E272" s="180"/>
      <c r="F272" s="180">
        <v>1</v>
      </c>
      <c r="G272" s="180"/>
      <c r="H272" s="180">
        <v>2</v>
      </c>
      <c r="I272" s="180">
        <f>SUM(C272:H272)</f>
        <v>3</v>
      </c>
      <c r="J272" s="297" t="s">
        <v>1242</v>
      </c>
    </row>
    <row r="273" spans="1:11">
      <c r="A273" s="181" t="s">
        <v>711</v>
      </c>
      <c r="B273" s="182" t="s">
        <v>86</v>
      </c>
      <c r="C273" s="182"/>
      <c r="D273" s="182"/>
      <c r="E273" s="182"/>
      <c r="F273" s="182">
        <v>1</v>
      </c>
      <c r="G273" s="182">
        <v>2</v>
      </c>
      <c r="H273" s="182"/>
      <c r="I273" s="237">
        <f t="shared" ref="I273:I278" si="5">SUM(C273:H273)</f>
        <v>3</v>
      </c>
    </row>
    <row r="274" spans="1:11">
      <c r="A274" s="179" t="s">
        <v>855</v>
      </c>
      <c r="B274" s="180" t="s">
        <v>720</v>
      </c>
      <c r="C274" s="180"/>
      <c r="D274" s="180">
        <v>1.25</v>
      </c>
      <c r="E274" s="180"/>
      <c r="F274" s="180">
        <v>1</v>
      </c>
      <c r="G274" s="180"/>
      <c r="H274" s="180"/>
      <c r="I274" s="180">
        <f t="shared" si="5"/>
        <v>2.25</v>
      </c>
    </row>
    <row r="275" spans="1:11">
      <c r="A275" s="181" t="s">
        <v>714</v>
      </c>
      <c r="B275" s="182" t="s">
        <v>93</v>
      </c>
      <c r="C275" s="182"/>
      <c r="D275" s="182"/>
      <c r="E275" s="182"/>
      <c r="F275" s="182">
        <v>1</v>
      </c>
      <c r="G275" s="182"/>
      <c r="H275" s="182"/>
      <c r="I275" s="237">
        <f t="shared" si="5"/>
        <v>1</v>
      </c>
    </row>
    <row r="276" spans="1:11">
      <c r="A276" s="179" t="s">
        <v>715</v>
      </c>
      <c r="B276" s="180" t="s">
        <v>723</v>
      </c>
      <c r="C276" s="180">
        <v>10</v>
      </c>
      <c r="D276" s="180"/>
      <c r="E276" s="180">
        <v>1.25</v>
      </c>
      <c r="F276" s="180">
        <v>1</v>
      </c>
      <c r="G276" s="180"/>
      <c r="H276" s="180"/>
      <c r="I276" s="180">
        <f t="shared" si="5"/>
        <v>12.25</v>
      </c>
    </row>
    <row r="277" spans="1:11">
      <c r="A277" s="181" t="s">
        <v>716</v>
      </c>
      <c r="B277" s="182" t="s">
        <v>721</v>
      </c>
      <c r="C277" s="182"/>
      <c r="D277" s="182"/>
      <c r="E277" s="182"/>
      <c r="F277" s="182">
        <v>1</v>
      </c>
      <c r="G277" s="182"/>
      <c r="H277" s="182"/>
      <c r="I277" s="237">
        <f t="shared" si="5"/>
        <v>1</v>
      </c>
    </row>
    <row r="278" spans="1:11">
      <c r="A278" s="179" t="s">
        <v>717</v>
      </c>
      <c r="B278" s="180" t="s">
        <v>722</v>
      </c>
      <c r="C278" s="180"/>
      <c r="D278" s="180"/>
      <c r="E278" s="180"/>
      <c r="F278" s="180">
        <v>1</v>
      </c>
      <c r="G278" s="180"/>
      <c r="H278" s="180"/>
      <c r="I278" s="180">
        <f t="shared" si="5"/>
        <v>1</v>
      </c>
    </row>
    <row r="279" spans="1:11">
      <c r="H279" s="106" t="s">
        <v>839</v>
      </c>
      <c r="I279" s="238">
        <f>SUM(I272:I278)</f>
        <v>23.5</v>
      </c>
    </row>
    <row r="280" spans="1:11">
      <c r="A280" s="1" t="s">
        <v>851</v>
      </c>
      <c r="B280" s="484" t="s">
        <v>1296</v>
      </c>
      <c r="C280" s="484"/>
      <c r="D280" s="484"/>
      <c r="E280" s="484"/>
      <c r="F280" s="484"/>
      <c r="G280" s="484"/>
      <c r="H280" s="240" t="s">
        <v>1238</v>
      </c>
      <c r="I280" s="241">
        <v>20</v>
      </c>
    </row>
    <row r="281" spans="1:11">
      <c r="H281" s="240"/>
      <c r="I281" s="241"/>
    </row>
    <row r="282" spans="1:11">
      <c r="A282" s="105" t="s">
        <v>1038</v>
      </c>
    </row>
    <row r="283" spans="1:11">
      <c r="A283" s="223" t="s">
        <v>72</v>
      </c>
      <c r="B283" s="223" t="s">
        <v>73</v>
      </c>
      <c r="C283" s="223" t="s">
        <v>1130</v>
      </c>
      <c r="D283" s="223" t="s">
        <v>1131</v>
      </c>
      <c r="E283" s="223" t="s">
        <v>1132</v>
      </c>
      <c r="F283" s="223" t="s">
        <v>1133</v>
      </c>
      <c r="G283" s="223" t="s">
        <v>1134</v>
      </c>
      <c r="H283" s="223" t="s">
        <v>1135</v>
      </c>
      <c r="I283" s="223" t="s">
        <v>1136</v>
      </c>
      <c r="J283" s="223" t="s">
        <v>81</v>
      </c>
      <c r="K283" s="223" t="s">
        <v>430</v>
      </c>
    </row>
    <row r="284" spans="1:11">
      <c r="A284" s="224" t="s">
        <v>82</v>
      </c>
      <c r="B284" s="224" t="s">
        <v>83</v>
      </c>
      <c r="C284" s="226" t="s">
        <v>139</v>
      </c>
      <c r="D284" s="226" t="s">
        <v>84</v>
      </c>
      <c r="E284" s="226" t="s">
        <v>84</v>
      </c>
      <c r="F284" s="226" t="s">
        <v>84</v>
      </c>
      <c r="G284" s="226" t="s">
        <v>84</v>
      </c>
      <c r="H284" s="226" t="s">
        <v>84</v>
      </c>
      <c r="I284" s="226" t="s">
        <v>84</v>
      </c>
      <c r="J284" s="226" t="s">
        <v>139</v>
      </c>
      <c r="K284" s="226" t="s">
        <v>139</v>
      </c>
    </row>
    <row r="285" spans="1:11">
      <c r="A285" s="282" t="s">
        <v>83</v>
      </c>
      <c r="B285" s="229" t="s">
        <v>86</v>
      </c>
      <c r="C285" s="230" t="s">
        <v>139</v>
      </c>
      <c r="D285" s="230" t="s">
        <v>84</v>
      </c>
      <c r="E285" s="230" t="s">
        <v>84</v>
      </c>
      <c r="F285" s="230" t="s">
        <v>84</v>
      </c>
      <c r="G285" s="230" t="s">
        <v>84</v>
      </c>
      <c r="H285" s="230" t="s">
        <v>84</v>
      </c>
      <c r="I285" s="230" t="s">
        <v>84</v>
      </c>
      <c r="J285" s="230" t="s">
        <v>139</v>
      </c>
      <c r="K285" s="230" t="s">
        <v>139</v>
      </c>
    </row>
    <row r="286" spans="1:11">
      <c r="A286" s="224" t="s">
        <v>87</v>
      </c>
      <c r="B286" s="224" t="s">
        <v>83</v>
      </c>
      <c r="C286" s="226" t="s">
        <v>249</v>
      </c>
      <c r="D286" s="226" t="s">
        <v>84</v>
      </c>
      <c r="E286" s="226" t="s">
        <v>84</v>
      </c>
      <c r="F286" s="226" t="s">
        <v>84</v>
      </c>
      <c r="G286" s="226" t="s">
        <v>84</v>
      </c>
      <c r="H286" s="226" t="s">
        <v>84</v>
      </c>
      <c r="I286" s="226" t="s">
        <v>84</v>
      </c>
      <c r="J286" s="226" t="s">
        <v>249</v>
      </c>
      <c r="K286" s="226" t="s">
        <v>249</v>
      </c>
    </row>
    <row r="287" spans="1:11">
      <c r="A287" s="282" t="s">
        <v>83</v>
      </c>
      <c r="B287" s="229" t="s">
        <v>719</v>
      </c>
      <c r="C287" s="230" t="s">
        <v>189</v>
      </c>
      <c r="D287" s="230" t="s">
        <v>84</v>
      </c>
      <c r="E287" s="230" t="s">
        <v>84</v>
      </c>
      <c r="F287" s="230" t="s">
        <v>84</v>
      </c>
      <c r="G287" s="230" t="s">
        <v>84</v>
      </c>
      <c r="H287" s="230" t="s">
        <v>84</v>
      </c>
      <c r="I287" s="230" t="s">
        <v>84</v>
      </c>
      <c r="J287" s="230" t="s">
        <v>189</v>
      </c>
      <c r="K287" s="230" t="s">
        <v>189</v>
      </c>
    </row>
    <row r="288" spans="1:11">
      <c r="A288" s="282" t="s">
        <v>83</v>
      </c>
      <c r="B288" s="227" t="s">
        <v>86</v>
      </c>
      <c r="C288" s="228" t="s">
        <v>189</v>
      </c>
      <c r="D288" s="228" t="s">
        <v>84</v>
      </c>
      <c r="E288" s="228" t="s">
        <v>84</v>
      </c>
      <c r="F288" s="228" t="s">
        <v>84</v>
      </c>
      <c r="G288" s="228" t="s">
        <v>84</v>
      </c>
      <c r="H288" s="228" t="s">
        <v>84</v>
      </c>
      <c r="I288" s="228" t="s">
        <v>84</v>
      </c>
      <c r="J288" s="228" t="s">
        <v>189</v>
      </c>
      <c r="K288" s="228" t="s">
        <v>189</v>
      </c>
    </row>
    <row r="289" spans="1:13">
      <c r="A289" s="282" t="s">
        <v>83</v>
      </c>
      <c r="B289" s="229" t="s">
        <v>836</v>
      </c>
      <c r="C289" s="230" t="s">
        <v>189</v>
      </c>
      <c r="D289" s="230" t="s">
        <v>84</v>
      </c>
      <c r="E289" s="230" t="s">
        <v>84</v>
      </c>
      <c r="F289" s="230" t="s">
        <v>84</v>
      </c>
      <c r="G289" s="230" t="s">
        <v>84</v>
      </c>
      <c r="H289" s="230" t="s">
        <v>84</v>
      </c>
      <c r="I289" s="230" t="s">
        <v>84</v>
      </c>
      <c r="J289" s="230" t="s">
        <v>189</v>
      </c>
      <c r="K289" s="230" t="s">
        <v>189</v>
      </c>
    </row>
    <row r="290" spans="1:13">
      <c r="A290" s="282" t="s">
        <v>83</v>
      </c>
      <c r="B290" s="227" t="s">
        <v>723</v>
      </c>
      <c r="C290" s="228" t="s">
        <v>189</v>
      </c>
      <c r="D290" s="228" t="s">
        <v>84</v>
      </c>
      <c r="E290" s="228" t="s">
        <v>84</v>
      </c>
      <c r="F290" s="228" t="s">
        <v>84</v>
      </c>
      <c r="G290" s="228" t="s">
        <v>84</v>
      </c>
      <c r="H290" s="228" t="s">
        <v>84</v>
      </c>
      <c r="I290" s="228" t="s">
        <v>84</v>
      </c>
      <c r="J290" s="228" t="s">
        <v>189</v>
      </c>
      <c r="K290" s="228" t="s">
        <v>189</v>
      </c>
    </row>
    <row r="291" spans="1:13">
      <c r="A291" s="282" t="s">
        <v>83</v>
      </c>
      <c r="B291" s="229" t="s">
        <v>722</v>
      </c>
      <c r="C291" s="230" t="s">
        <v>189</v>
      </c>
      <c r="D291" s="230" t="s">
        <v>84</v>
      </c>
      <c r="E291" s="230" t="s">
        <v>84</v>
      </c>
      <c r="F291" s="230" t="s">
        <v>84</v>
      </c>
      <c r="G291" s="230" t="s">
        <v>84</v>
      </c>
      <c r="H291" s="230" t="s">
        <v>84</v>
      </c>
      <c r="I291" s="230" t="s">
        <v>84</v>
      </c>
      <c r="J291" s="230" t="s">
        <v>189</v>
      </c>
      <c r="K291" s="230" t="s">
        <v>189</v>
      </c>
    </row>
    <row r="292" spans="1:13">
      <c r="A292" s="296" t="s">
        <v>83</v>
      </c>
      <c r="B292" s="227" t="s">
        <v>93</v>
      </c>
      <c r="C292" s="228" t="s">
        <v>189</v>
      </c>
      <c r="D292" s="228" t="s">
        <v>84</v>
      </c>
      <c r="E292" s="228" t="s">
        <v>84</v>
      </c>
      <c r="F292" s="228" t="s">
        <v>84</v>
      </c>
      <c r="G292" s="228" t="s">
        <v>84</v>
      </c>
      <c r="H292" s="228" t="s">
        <v>84</v>
      </c>
      <c r="I292" s="228" t="s">
        <v>84</v>
      </c>
      <c r="J292" s="228" t="s">
        <v>189</v>
      </c>
      <c r="K292" s="228" t="s">
        <v>189</v>
      </c>
    </row>
    <row r="293" spans="1:13">
      <c r="A293" s="224" t="s">
        <v>140</v>
      </c>
      <c r="B293" s="224" t="s">
        <v>83</v>
      </c>
      <c r="C293" s="226" t="s">
        <v>84</v>
      </c>
      <c r="D293" s="226" t="s">
        <v>84</v>
      </c>
      <c r="E293" s="226" t="s">
        <v>84</v>
      </c>
      <c r="F293" s="226" t="s">
        <v>84</v>
      </c>
      <c r="G293" s="226" t="s">
        <v>84</v>
      </c>
      <c r="H293" s="226" t="s">
        <v>139</v>
      </c>
      <c r="I293" s="226" t="s">
        <v>84</v>
      </c>
      <c r="J293" s="226" t="s">
        <v>139</v>
      </c>
      <c r="K293" s="226" t="s">
        <v>139</v>
      </c>
    </row>
    <row r="294" spans="1:13">
      <c r="A294" s="282" t="s">
        <v>83</v>
      </c>
      <c r="B294" s="229" t="s">
        <v>719</v>
      </c>
      <c r="C294" s="230" t="s">
        <v>84</v>
      </c>
      <c r="D294" s="230" t="s">
        <v>84</v>
      </c>
      <c r="E294" s="230" t="s">
        <v>84</v>
      </c>
      <c r="F294" s="230" t="s">
        <v>84</v>
      </c>
      <c r="G294" s="230" t="s">
        <v>84</v>
      </c>
      <c r="H294" s="230" t="s">
        <v>139</v>
      </c>
      <c r="I294" s="230" t="s">
        <v>84</v>
      </c>
      <c r="J294" s="230" t="s">
        <v>139</v>
      </c>
      <c r="K294" s="230" t="s">
        <v>139</v>
      </c>
    </row>
    <row r="295" spans="1:13">
      <c r="A295" s="224" t="s">
        <v>282</v>
      </c>
      <c r="B295" s="224" t="s">
        <v>83</v>
      </c>
      <c r="C295" s="226" t="s">
        <v>118</v>
      </c>
      <c r="D295" s="226" t="s">
        <v>138</v>
      </c>
      <c r="E295" s="226" t="s">
        <v>241</v>
      </c>
      <c r="F295" s="226" t="s">
        <v>138</v>
      </c>
      <c r="G295" s="226" t="s">
        <v>198</v>
      </c>
      <c r="H295" s="226" t="s">
        <v>84</v>
      </c>
      <c r="I295" s="226" t="s">
        <v>84</v>
      </c>
      <c r="J295" s="226" t="s">
        <v>935</v>
      </c>
      <c r="K295" s="226" t="s">
        <v>935</v>
      </c>
    </row>
    <row r="296" spans="1:13">
      <c r="A296" s="282" t="s">
        <v>83</v>
      </c>
      <c r="B296" s="229" t="s">
        <v>719</v>
      </c>
      <c r="C296" s="230" t="s">
        <v>84</v>
      </c>
      <c r="D296" s="230" t="s">
        <v>84</v>
      </c>
      <c r="E296" s="230" t="s">
        <v>85</v>
      </c>
      <c r="F296" s="230" t="s">
        <v>138</v>
      </c>
      <c r="G296" s="230" t="s">
        <v>198</v>
      </c>
      <c r="H296" s="230" t="s">
        <v>84</v>
      </c>
      <c r="I296" s="230" t="s">
        <v>84</v>
      </c>
      <c r="J296" s="230" t="s">
        <v>245</v>
      </c>
      <c r="K296" s="230" t="s">
        <v>245</v>
      </c>
    </row>
    <row r="297" spans="1:13">
      <c r="A297" s="282" t="s">
        <v>83</v>
      </c>
      <c r="B297" s="227" t="s">
        <v>86</v>
      </c>
      <c r="C297" s="228" t="s">
        <v>84</v>
      </c>
      <c r="D297" s="228" t="s">
        <v>138</v>
      </c>
      <c r="E297" s="228" t="s">
        <v>138</v>
      </c>
      <c r="F297" s="228" t="s">
        <v>84</v>
      </c>
      <c r="G297" s="228" t="s">
        <v>84</v>
      </c>
      <c r="H297" s="228" t="s">
        <v>84</v>
      </c>
      <c r="I297" s="228" t="s">
        <v>84</v>
      </c>
      <c r="J297" s="228" t="s">
        <v>117</v>
      </c>
      <c r="K297" s="228" t="s">
        <v>117</v>
      </c>
    </row>
    <row r="298" spans="1:13">
      <c r="A298" s="296" t="s">
        <v>83</v>
      </c>
      <c r="B298" s="229" t="s">
        <v>722</v>
      </c>
      <c r="C298" s="230" t="s">
        <v>85</v>
      </c>
      <c r="D298" s="230" t="s">
        <v>84</v>
      </c>
      <c r="E298" s="230" t="s">
        <v>210</v>
      </c>
      <c r="F298" s="230" t="s">
        <v>84</v>
      </c>
      <c r="G298" s="230" t="s">
        <v>84</v>
      </c>
      <c r="H298" s="230" t="s">
        <v>84</v>
      </c>
      <c r="I298" s="230" t="s">
        <v>84</v>
      </c>
      <c r="J298" s="230" t="s">
        <v>142</v>
      </c>
      <c r="K298" s="230" t="s">
        <v>142</v>
      </c>
    </row>
    <row r="299" spans="1:13">
      <c r="A299" s="282" t="s">
        <v>83</v>
      </c>
      <c r="B299" s="227" t="s">
        <v>720</v>
      </c>
      <c r="C299" s="228" t="s">
        <v>84</v>
      </c>
      <c r="D299" s="228" t="s">
        <v>84</v>
      </c>
      <c r="E299" s="228" t="s">
        <v>210</v>
      </c>
      <c r="F299" s="228" t="s">
        <v>84</v>
      </c>
      <c r="G299" s="228" t="s">
        <v>84</v>
      </c>
      <c r="H299" s="228" t="s">
        <v>84</v>
      </c>
      <c r="I299" s="228" t="s">
        <v>84</v>
      </c>
      <c r="J299" s="228" t="s">
        <v>210</v>
      </c>
      <c r="K299" s="228" t="s">
        <v>210</v>
      </c>
    </row>
    <row r="300" spans="1:13">
      <c r="A300" s="296" t="s">
        <v>83</v>
      </c>
      <c r="B300" s="229" t="s">
        <v>93</v>
      </c>
      <c r="C300" s="230" t="s">
        <v>117</v>
      </c>
      <c r="D300" s="230" t="s">
        <v>84</v>
      </c>
      <c r="E300" s="230" t="s">
        <v>84</v>
      </c>
      <c r="F300" s="230" t="s">
        <v>84</v>
      </c>
      <c r="G300" s="230" t="s">
        <v>84</v>
      </c>
      <c r="H300" s="230" t="s">
        <v>84</v>
      </c>
      <c r="I300" s="230" t="s">
        <v>84</v>
      </c>
      <c r="J300" s="230" t="s">
        <v>117</v>
      </c>
      <c r="K300" s="230" t="s">
        <v>117</v>
      </c>
    </row>
    <row r="301" spans="1:13">
      <c r="A301" s="224" t="s">
        <v>286</v>
      </c>
      <c r="B301" s="224" t="s">
        <v>83</v>
      </c>
      <c r="C301" s="226" t="s">
        <v>84</v>
      </c>
      <c r="D301" s="226" t="s">
        <v>84</v>
      </c>
      <c r="E301" s="226" t="s">
        <v>84</v>
      </c>
      <c r="F301" s="226" t="s">
        <v>84</v>
      </c>
      <c r="G301" s="226" t="s">
        <v>138</v>
      </c>
      <c r="H301" s="226" t="s">
        <v>84</v>
      </c>
      <c r="I301" s="226" t="s">
        <v>84</v>
      </c>
      <c r="J301" s="226" t="s">
        <v>138</v>
      </c>
      <c r="K301" s="226" t="s">
        <v>138</v>
      </c>
    </row>
    <row r="302" spans="1:13">
      <c r="A302" s="282" t="s">
        <v>83</v>
      </c>
      <c r="B302" s="229" t="s">
        <v>836</v>
      </c>
      <c r="C302" s="230" t="s">
        <v>84</v>
      </c>
      <c r="D302" s="230" t="s">
        <v>84</v>
      </c>
      <c r="E302" s="230" t="s">
        <v>84</v>
      </c>
      <c r="F302" s="230" t="s">
        <v>84</v>
      </c>
      <c r="G302" s="230" t="s">
        <v>138</v>
      </c>
      <c r="H302" s="230" t="s">
        <v>84</v>
      </c>
      <c r="I302" s="230" t="s">
        <v>84</v>
      </c>
      <c r="J302" s="230" t="s">
        <v>138</v>
      </c>
      <c r="K302" s="230" t="s">
        <v>138</v>
      </c>
    </row>
    <row r="303" spans="1:13">
      <c r="A303" s="223" t="s">
        <v>94</v>
      </c>
      <c r="B303" s="223" t="s">
        <v>83</v>
      </c>
      <c r="C303" s="233" t="s">
        <v>1137</v>
      </c>
      <c r="D303" s="233" t="s">
        <v>138</v>
      </c>
      <c r="E303" s="233" t="s">
        <v>241</v>
      </c>
      <c r="F303" s="233" t="s">
        <v>138</v>
      </c>
      <c r="G303" s="233" t="s">
        <v>141</v>
      </c>
      <c r="H303" s="233" t="s">
        <v>139</v>
      </c>
      <c r="I303" s="233" t="s">
        <v>84</v>
      </c>
      <c r="J303" s="233" t="s">
        <v>1138</v>
      </c>
      <c r="K303" s="233" t="s">
        <v>1138</v>
      </c>
    </row>
    <row r="304" spans="1:13">
      <c r="A304" s="284"/>
      <c r="B304" s="284"/>
      <c r="C304" s="246"/>
      <c r="D304" s="246"/>
      <c r="E304" s="246"/>
      <c r="F304" s="246"/>
      <c r="G304" s="246"/>
      <c r="H304" s="246"/>
      <c r="I304" s="246"/>
      <c r="J304" s="298" t="s">
        <v>868</v>
      </c>
      <c r="K304" s="298">
        <v>23</v>
      </c>
      <c r="L304" t="s">
        <v>863</v>
      </c>
      <c r="M304">
        <f>I279-K304</f>
        <v>0.5</v>
      </c>
    </row>
    <row r="305" spans="1:11">
      <c r="A305" s="244" t="s">
        <v>1039</v>
      </c>
      <c r="B305" s="247" t="s">
        <v>853</v>
      </c>
      <c r="C305" s="488" t="s">
        <v>1247</v>
      </c>
      <c r="D305" s="488"/>
      <c r="E305" s="488"/>
      <c r="F305" s="488"/>
      <c r="G305" s="488"/>
      <c r="H305" s="246"/>
      <c r="I305" s="246"/>
      <c r="J305" s="246"/>
      <c r="K305" s="246"/>
    </row>
    <row r="306" spans="1:11" ht="142" customHeight="1">
      <c r="A306" s="244"/>
      <c r="B306" s="356" t="s">
        <v>1198</v>
      </c>
      <c r="C306" s="488" t="s">
        <v>1209</v>
      </c>
      <c r="D306" s="488"/>
      <c r="E306" s="488"/>
      <c r="F306" s="488"/>
      <c r="G306" s="488"/>
      <c r="H306" s="488"/>
      <c r="I306" s="488"/>
      <c r="J306" s="245"/>
      <c r="K306" s="245"/>
    </row>
    <row r="307" spans="1:11" ht="80" customHeight="1">
      <c r="A307" s="1"/>
      <c r="B307" s="356" t="s">
        <v>1201</v>
      </c>
      <c r="C307" s="484" t="s">
        <v>1210</v>
      </c>
      <c r="D307" s="484"/>
      <c r="E307" s="484"/>
      <c r="F307" s="484"/>
      <c r="G307" s="484"/>
      <c r="H307" s="484"/>
      <c r="I307" s="484"/>
    </row>
    <row r="309" spans="1:11">
      <c r="A309" s="1" t="s">
        <v>1040</v>
      </c>
      <c r="B309" s="483" t="s">
        <v>1208</v>
      </c>
      <c r="C309" s="483"/>
      <c r="D309" s="483"/>
      <c r="E309" s="483"/>
      <c r="F309" s="483"/>
      <c r="G309" s="483"/>
      <c r="H309" s="483"/>
      <c r="I309" s="483"/>
      <c r="J309" s="483"/>
    </row>
    <row r="312" spans="1:11">
      <c r="A312" s="175" t="s">
        <v>1041</v>
      </c>
      <c r="B312" s="176"/>
      <c r="C312" s="176"/>
      <c r="D312" s="176"/>
      <c r="E312" s="176"/>
      <c r="F312" s="176"/>
      <c r="G312" s="176"/>
      <c r="H312" s="176"/>
      <c r="I312" s="176"/>
      <c r="J312" s="176"/>
      <c r="K312" s="176"/>
    </row>
    <row r="313" spans="1:11">
      <c r="A313" s="177" t="s">
        <v>728</v>
      </c>
      <c r="B313" s="178" t="s">
        <v>729</v>
      </c>
      <c r="C313" s="178" t="s">
        <v>319</v>
      </c>
      <c r="D313" s="178" t="s">
        <v>304</v>
      </c>
      <c r="E313" s="178" t="s">
        <v>692</v>
      </c>
      <c r="F313" s="178" t="s">
        <v>160</v>
      </c>
      <c r="G313" s="178" t="s">
        <v>171</v>
      </c>
      <c r="H313" s="178" t="s">
        <v>177</v>
      </c>
      <c r="I313" s="178" t="s">
        <v>81</v>
      </c>
      <c r="J313" s="369" t="s">
        <v>1239</v>
      </c>
    </row>
    <row r="314" spans="1:11">
      <c r="A314" s="179" t="s">
        <v>712</v>
      </c>
      <c r="B314" s="180" t="s">
        <v>719</v>
      </c>
      <c r="C314" s="180"/>
      <c r="D314" s="180"/>
      <c r="E314" s="180"/>
      <c r="F314" s="180">
        <v>1</v>
      </c>
      <c r="G314" s="180"/>
      <c r="H314" s="180">
        <v>2</v>
      </c>
      <c r="I314" s="180">
        <f>SUM(C314:H314)</f>
        <v>3</v>
      </c>
      <c r="J314" s="297" t="s">
        <v>1241</v>
      </c>
    </row>
    <row r="315" spans="1:11">
      <c r="A315" s="181" t="s">
        <v>711</v>
      </c>
      <c r="B315" s="182" t="s">
        <v>86</v>
      </c>
      <c r="C315" s="182"/>
      <c r="D315" s="182"/>
      <c r="E315" s="182"/>
      <c r="F315" s="182">
        <v>1</v>
      </c>
      <c r="G315" s="182">
        <v>2</v>
      </c>
      <c r="H315" s="182"/>
      <c r="I315" s="237">
        <f t="shared" ref="I315:I320" si="6">SUM(C315:H315)</f>
        <v>3</v>
      </c>
    </row>
    <row r="316" spans="1:11">
      <c r="A316" s="179" t="s">
        <v>855</v>
      </c>
      <c r="B316" s="180" t="s">
        <v>720</v>
      </c>
      <c r="C316" s="180"/>
      <c r="D316" s="180">
        <v>1.75</v>
      </c>
      <c r="E316" s="180"/>
      <c r="F316" s="180">
        <v>1</v>
      </c>
      <c r="G316" s="180"/>
      <c r="H316" s="180"/>
      <c r="I316" s="180">
        <f t="shared" si="6"/>
        <v>2.75</v>
      </c>
    </row>
    <row r="317" spans="1:11">
      <c r="A317" s="181" t="s">
        <v>714</v>
      </c>
      <c r="B317" s="182" t="s">
        <v>93</v>
      </c>
      <c r="C317" s="182">
        <v>14</v>
      </c>
      <c r="D317" s="182"/>
      <c r="E317" s="182"/>
      <c r="F317" s="182">
        <v>1</v>
      </c>
      <c r="G317" s="182"/>
      <c r="H317" s="182"/>
      <c r="I317" s="237">
        <f t="shared" si="6"/>
        <v>15</v>
      </c>
    </row>
    <row r="318" spans="1:11">
      <c r="A318" s="179" t="s">
        <v>715</v>
      </c>
      <c r="B318" s="180" t="s">
        <v>723</v>
      </c>
      <c r="C318" s="180"/>
      <c r="D318" s="180"/>
      <c r="E318" s="180">
        <v>1.75</v>
      </c>
      <c r="F318" s="180">
        <v>1</v>
      </c>
      <c r="G318" s="180"/>
      <c r="H318" s="180"/>
      <c r="I318" s="180">
        <f t="shared" si="6"/>
        <v>2.75</v>
      </c>
    </row>
    <row r="319" spans="1:11">
      <c r="A319" s="181" t="s">
        <v>716</v>
      </c>
      <c r="B319" s="182" t="s">
        <v>721</v>
      </c>
      <c r="C319" s="182"/>
      <c r="D319" s="182"/>
      <c r="E319" s="182"/>
      <c r="F319" s="182">
        <v>1</v>
      </c>
      <c r="G319" s="182"/>
      <c r="H319" s="182"/>
      <c r="I319" s="237">
        <f t="shared" si="6"/>
        <v>1</v>
      </c>
    </row>
    <row r="320" spans="1:11">
      <c r="A320" s="179" t="s">
        <v>717</v>
      </c>
      <c r="B320" s="180" t="s">
        <v>722</v>
      </c>
      <c r="C320" s="180"/>
      <c r="D320" s="180"/>
      <c r="E320" s="180"/>
      <c r="F320" s="180">
        <v>1</v>
      </c>
      <c r="G320" s="180"/>
      <c r="H320" s="180"/>
      <c r="I320" s="180">
        <f t="shared" si="6"/>
        <v>1</v>
      </c>
    </row>
    <row r="321" spans="1:11">
      <c r="H321" s="106" t="s">
        <v>839</v>
      </c>
      <c r="I321" s="238">
        <f>SUM(I314:I320)</f>
        <v>28.5</v>
      </c>
    </row>
    <row r="322" spans="1:11">
      <c r="A322" s="1" t="s">
        <v>851</v>
      </c>
      <c r="B322" s="484" t="s">
        <v>1296</v>
      </c>
      <c r="C322" s="484"/>
      <c r="D322" s="484"/>
      <c r="E322" s="484"/>
      <c r="F322" s="484"/>
      <c r="G322" s="484"/>
      <c r="H322" s="240" t="s">
        <v>1238</v>
      </c>
      <c r="I322" s="241">
        <v>15</v>
      </c>
    </row>
    <row r="323" spans="1:11">
      <c r="H323" s="240"/>
      <c r="I323" s="241"/>
    </row>
    <row r="324" spans="1:11">
      <c r="A324" s="105" t="s">
        <v>1042</v>
      </c>
    </row>
    <row r="325" spans="1:11">
      <c r="A325" s="223" t="s">
        <v>72</v>
      </c>
      <c r="B325" s="223" t="s">
        <v>73</v>
      </c>
      <c r="C325" s="223" t="s">
        <v>1155</v>
      </c>
      <c r="D325" s="223" t="s">
        <v>1156</v>
      </c>
      <c r="E325" s="223" t="s">
        <v>1157</v>
      </c>
      <c r="F325" s="223" t="s">
        <v>1158</v>
      </c>
      <c r="G325" s="223" t="s">
        <v>1159</v>
      </c>
      <c r="H325" s="223" t="s">
        <v>1160</v>
      </c>
      <c r="I325" s="223" t="s">
        <v>1161</v>
      </c>
      <c r="J325" s="223" t="s">
        <v>81</v>
      </c>
      <c r="K325" s="223" t="s">
        <v>430</v>
      </c>
    </row>
    <row r="326" spans="1:11">
      <c r="A326" s="224" t="s">
        <v>82</v>
      </c>
      <c r="B326" s="224" t="s">
        <v>83</v>
      </c>
      <c r="C326" s="226" t="s">
        <v>84</v>
      </c>
      <c r="D326" s="226" t="s">
        <v>84</v>
      </c>
      <c r="E326" s="226" t="s">
        <v>139</v>
      </c>
      <c r="F326" s="226" t="s">
        <v>84</v>
      </c>
      <c r="G326" s="226" t="s">
        <v>84</v>
      </c>
      <c r="H326" s="226" t="s">
        <v>84</v>
      </c>
      <c r="I326" s="226" t="s">
        <v>84</v>
      </c>
      <c r="J326" s="226" t="s">
        <v>139</v>
      </c>
      <c r="K326" s="226" t="s">
        <v>139</v>
      </c>
    </row>
    <row r="327" spans="1:11">
      <c r="A327" s="282" t="s">
        <v>83</v>
      </c>
      <c r="B327" s="229" t="s">
        <v>86</v>
      </c>
      <c r="C327" s="230" t="s">
        <v>84</v>
      </c>
      <c r="D327" s="230" t="s">
        <v>84</v>
      </c>
      <c r="E327" s="230" t="s">
        <v>139</v>
      </c>
      <c r="F327" s="230" t="s">
        <v>84</v>
      </c>
      <c r="G327" s="230" t="s">
        <v>84</v>
      </c>
      <c r="H327" s="230" t="s">
        <v>84</v>
      </c>
      <c r="I327" s="230" t="s">
        <v>84</v>
      </c>
      <c r="J327" s="230" t="s">
        <v>139</v>
      </c>
      <c r="K327" s="230" t="s">
        <v>139</v>
      </c>
    </row>
    <row r="328" spans="1:11">
      <c r="A328" s="224" t="s">
        <v>87</v>
      </c>
      <c r="B328" s="224" t="s">
        <v>83</v>
      </c>
      <c r="C328" s="226" t="s">
        <v>209</v>
      </c>
      <c r="D328" s="226" t="s">
        <v>84</v>
      </c>
      <c r="E328" s="226" t="s">
        <v>84</v>
      </c>
      <c r="F328" s="226" t="s">
        <v>84</v>
      </c>
      <c r="G328" s="226" t="s">
        <v>84</v>
      </c>
      <c r="H328" s="226" t="s">
        <v>84</v>
      </c>
      <c r="I328" s="226" t="s">
        <v>84</v>
      </c>
      <c r="J328" s="226" t="s">
        <v>209</v>
      </c>
      <c r="K328" s="226" t="s">
        <v>209</v>
      </c>
    </row>
    <row r="329" spans="1:11">
      <c r="A329" s="282" t="s">
        <v>83</v>
      </c>
      <c r="B329" s="229" t="s">
        <v>719</v>
      </c>
      <c r="C329" s="230" t="s">
        <v>198</v>
      </c>
      <c r="D329" s="230" t="s">
        <v>84</v>
      </c>
      <c r="E329" s="230" t="s">
        <v>84</v>
      </c>
      <c r="F329" s="230" t="s">
        <v>84</v>
      </c>
      <c r="G329" s="230" t="s">
        <v>84</v>
      </c>
      <c r="H329" s="230" t="s">
        <v>84</v>
      </c>
      <c r="I329" s="230" t="s">
        <v>84</v>
      </c>
      <c r="J329" s="230" t="s">
        <v>198</v>
      </c>
      <c r="K329" s="230" t="s">
        <v>198</v>
      </c>
    </row>
    <row r="330" spans="1:11">
      <c r="A330" s="282" t="s">
        <v>83</v>
      </c>
      <c r="B330" s="227" t="s">
        <v>86</v>
      </c>
      <c r="C330" s="228" t="s">
        <v>198</v>
      </c>
      <c r="D330" s="228" t="s">
        <v>84</v>
      </c>
      <c r="E330" s="228" t="s">
        <v>84</v>
      </c>
      <c r="F330" s="228" t="s">
        <v>84</v>
      </c>
      <c r="G330" s="228" t="s">
        <v>84</v>
      </c>
      <c r="H330" s="228" t="s">
        <v>84</v>
      </c>
      <c r="I330" s="228" t="s">
        <v>84</v>
      </c>
      <c r="J330" s="228" t="s">
        <v>198</v>
      </c>
      <c r="K330" s="228" t="s">
        <v>198</v>
      </c>
    </row>
    <row r="331" spans="1:11">
      <c r="A331" s="282" t="s">
        <v>83</v>
      </c>
      <c r="B331" s="229" t="s">
        <v>836</v>
      </c>
      <c r="C331" s="230" t="s">
        <v>198</v>
      </c>
      <c r="D331" s="230" t="s">
        <v>84</v>
      </c>
      <c r="E331" s="230" t="s">
        <v>84</v>
      </c>
      <c r="F331" s="230" t="s">
        <v>84</v>
      </c>
      <c r="G331" s="230" t="s">
        <v>84</v>
      </c>
      <c r="H331" s="230" t="s">
        <v>84</v>
      </c>
      <c r="I331" s="230" t="s">
        <v>84</v>
      </c>
      <c r="J331" s="230" t="s">
        <v>198</v>
      </c>
      <c r="K331" s="230" t="s">
        <v>198</v>
      </c>
    </row>
    <row r="332" spans="1:11">
      <c r="A332" s="282" t="s">
        <v>83</v>
      </c>
      <c r="B332" s="227" t="s">
        <v>723</v>
      </c>
      <c r="C332" s="228" t="s">
        <v>198</v>
      </c>
      <c r="D332" s="228" t="s">
        <v>84</v>
      </c>
      <c r="E332" s="228" t="s">
        <v>84</v>
      </c>
      <c r="F332" s="228" t="s">
        <v>84</v>
      </c>
      <c r="G332" s="228" t="s">
        <v>84</v>
      </c>
      <c r="H332" s="228" t="s">
        <v>84</v>
      </c>
      <c r="I332" s="228" t="s">
        <v>84</v>
      </c>
      <c r="J332" s="228" t="s">
        <v>198</v>
      </c>
      <c r="K332" s="228" t="s">
        <v>198</v>
      </c>
    </row>
    <row r="333" spans="1:11">
      <c r="A333" s="282" t="s">
        <v>83</v>
      </c>
      <c r="B333" s="229" t="s">
        <v>720</v>
      </c>
      <c r="C333" s="230" t="s">
        <v>198</v>
      </c>
      <c r="D333" s="230" t="s">
        <v>84</v>
      </c>
      <c r="E333" s="230" t="s">
        <v>84</v>
      </c>
      <c r="F333" s="230" t="s">
        <v>84</v>
      </c>
      <c r="G333" s="230" t="s">
        <v>84</v>
      </c>
      <c r="H333" s="230" t="s">
        <v>84</v>
      </c>
      <c r="I333" s="230" t="s">
        <v>84</v>
      </c>
      <c r="J333" s="230" t="s">
        <v>198</v>
      </c>
      <c r="K333" s="230" t="s">
        <v>198</v>
      </c>
    </row>
    <row r="334" spans="1:11">
      <c r="A334" s="296" t="s">
        <v>83</v>
      </c>
      <c r="B334" s="227" t="s">
        <v>93</v>
      </c>
      <c r="C334" s="228" t="s">
        <v>198</v>
      </c>
      <c r="D334" s="228" t="s">
        <v>84</v>
      </c>
      <c r="E334" s="228" t="s">
        <v>84</v>
      </c>
      <c r="F334" s="228" t="s">
        <v>84</v>
      </c>
      <c r="G334" s="228" t="s">
        <v>84</v>
      </c>
      <c r="H334" s="228" t="s">
        <v>84</v>
      </c>
      <c r="I334" s="228" t="s">
        <v>84</v>
      </c>
      <c r="J334" s="228" t="s">
        <v>198</v>
      </c>
      <c r="K334" s="228" t="s">
        <v>198</v>
      </c>
    </row>
    <row r="335" spans="1:11">
      <c r="A335" s="224" t="s">
        <v>140</v>
      </c>
      <c r="B335" s="224" t="s">
        <v>83</v>
      </c>
      <c r="C335" s="226" t="s">
        <v>198</v>
      </c>
      <c r="D335" s="226" t="s">
        <v>84</v>
      </c>
      <c r="E335" s="226" t="s">
        <v>84</v>
      </c>
      <c r="F335" s="226" t="s">
        <v>84</v>
      </c>
      <c r="G335" s="226" t="s">
        <v>84</v>
      </c>
      <c r="H335" s="226" t="s">
        <v>84</v>
      </c>
      <c r="I335" s="226" t="s">
        <v>84</v>
      </c>
      <c r="J335" s="226" t="s">
        <v>198</v>
      </c>
      <c r="K335" s="226" t="s">
        <v>198</v>
      </c>
    </row>
    <row r="336" spans="1:11">
      <c r="A336" s="282" t="s">
        <v>83</v>
      </c>
      <c r="B336" s="229" t="s">
        <v>836</v>
      </c>
      <c r="C336" s="230" t="s">
        <v>139</v>
      </c>
      <c r="D336" s="230" t="s">
        <v>84</v>
      </c>
      <c r="E336" s="230" t="s">
        <v>84</v>
      </c>
      <c r="F336" s="230" t="s">
        <v>84</v>
      </c>
      <c r="G336" s="230" t="s">
        <v>84</v>
      </c>
      <c r="H336" s="230" t="s">
        <v>84</v>
      </c>
      <c r="I336" s="230" t="s">
        <v>84</v>
      </c>
      <c r="J336" s="230" t="s">
        <v>139</v>
      </c>
      <c r="K336" s="230" t="s">
        <v>139</v>
      </c>
    </row>
    <row r="337" spans="1:11">
      <c r="A337" s="296" t="s">
        <v>83</v>
      </c>
      <c r="B337" s="227" t="s">
        <v>723</v>
      </c>
      <c r="C337" s="228" t="s">
        <v>139</v>
      </c>
      <c r="D337" s="228" t="s">
        <v>84</v>
      </c>
      <c r="E337" s="228" t="s">
        <v>84</v>
      </c>
      <c r="F337" s="228" t="s">
        <v>84</v>
      </c>
      <c r="G337" s="228" t="s">
        <v>84</v>
      </c>
      <c r="H337" s="228" t="s">
        <v>84</v>
      </c>
      <c r="I337" s="228" t="s">
        <v>84</v>
      </c>
      <c r="J337" s="228" t="s">
        <v>139</v>
      </c>
      <c r="K337" s="228" t="s">
        <v>139</v>
      </c>
    </row>
    <row r="338" spans="1:11">
      <c r="A338" s="224" t="s">
        <v>282</v>
      </c>
      <c r="B338" s="224" t="s">
        <v>83</v>
      </c>
      <c r="C338" s="226" t="s">
        <v>84</v>
      </c>
      <c r="D338" s="226" t="s">
        <v>209</v>
      </c>
      <c r="E338" s="226" t="s">
        <v>1162</v>
      </c>
      <c r="F338" s="226" t="s">
        <v>138</v>
      </c>
      <c r="G338" s="226" t="s">
        <v>209</v>
      </c>
      <c r="H338" s="226" t="s">
        <v>118</v>
      </c>
      <c r="I338" s="226" t="s">
        <v>1163</v>
      </c>
      <c r="J338" s="226" t="s">
        <v>1164</v>
      </c>
      <c r="K338" s="226" t="s">
        <v>1164</v>
      </c>
    </row>
    <row r="339" spans="1:11">
      <c r="A339" s="282" t="s">
        <v>83</v>
      </c>
      <c r="B339" s="227" t="s">
        <v>719</v>
      </c>
      <c r="C339" s="228" t="s">
        <v>84</v>
      </c>
      <c r="D339" s="228" t="s">
        <v>84</v>
      </c>
      <c r="E339" s="228" t="s">
        <v>84</v>
      </c>
      <c r="F339" s="228" t="s">
        <v>84</v>
      </c>
      <c r="G339" s="228" t="s">
        <v>84</v>
      </c>
      <c r="H339" s="228" t="s">
        <v>209</v>
      </c>
      <c r="I339" s="228" t="s">
        <v>138</v>
      </c>
      <c r="J339" s="228" t="s">
        <v>118</v>
      </c>
      <c r="K339" s="228" t="s">
        <v>118</v>
      </c>
    </row>
    <row r="340" spans="1:11">
      <c r="A340" s="296" t="s">
        <v>83</v>
      </c>
      <c r="B340" s="229" t="s">
        <v>86</v>
      </c>
      <c r="C340" s="230" t="s">
        <v>84</v>
      </c>
      <c r="D340" s="230" t="s">
        <v>84</v>
      </c>
      <c r="E340" s="230" t="s">
        <v>84</v>
      </c>
      <c r="F340" s="230" t="s">
        <v>84</v>
      </c>
      <c r="G340" s="230" t="s">
        <v>84</v>
      </c>
      <c r="H340" s="230" t="s">
        <v>84</v>
      </c>
      <c r="I340" s="230" t="s">
        <v>213</v>
      </c>
      <c r="J340" s="230" t="s">
        <v>213</v>
      </c>
      <c r="K340" s="230" t="s">
        <v>213</v>
      </c>
    </row>
    <row r="341" spans="1:11">
      <c r="A341" s="282" t="s">
        <v>83</v>
      </c>
      <c r="B341" s="227" t="s">
        <v>836</v>
      </c>
      <c r="C341" s="228" t="s">
        <v>84</v>
      </c>
      <c r="D341" s="228" t="s">
        <v>84</v>
      </c>
      <c r="E341" s="228" t="s">
        <v>84</v>
      </c>
      <c r="F341" s="228" t="s">
        <v>84</v>
      </c>
      <c r="G341" s="228" t="s">
        <v>84</v>
      </c>
      <c r="H341" s="228" t="s">
        <v>84</v>
      </c>
      <c r="I341" s="228" t="s">
        <v>123</v>
      </c>
      <c r="J341" s="228" t="s">
        <v>123</v>
      </c>
      <c r="K341" s="228" t="s">
        <v>123</v>
      </c>
    </row>
    <row r="342" spans="1:11">
      <c r="A342" s="294" t="s">
        <v>83</v>
      </c>
      <c r="B342" s="229" t="s">
        <v>723</v>
      </c>
      <c r="C342" s="230" t="s">
        <v>84</v>
      </c>
      <c r="D342" s="230" t="s">
        <v>84</v>
      </c>
      <c r="E342" s="230" t="s">
        <v>84</v>
      </c>
      <c r="F342" s="230" t="s">
        <v>138</v>
      </c>
      <c r="G342" s="230" t="s">
        <v>84</v>
      </c>
      <c r="H342" s="230" t="s">
        <v>84</v>
      </c>
      <c r="I342" s="230" t="s">
        <v>84</v>
      </c>
      <c r="J342" s="230" t="s">
        <v>138</v>
      </c>
      <c r="K342" s="230" t="s">
        <v>138</v>
      </c>
    </row>
    <row r="343" spans="1:11">
      <c r="A343" s="295" t="s">
        <v>83</v>
      </c>
      <c r="B343" s="227" t="s">
        <v>720</v>
      </c>
      <c r="C343" s="228" t="s">
        <v>84</v>
      </c>
      <c r="D343" s="228" t="s">
        <v>209</v>
      </c>
      <c r="E343" s="228" t="s">
        <v>1162</v>
      </c>
      <c r="F343" s="228" t="s">
        <v>84</v>
      </c>
      <c r="G343" s="228" t="s">
        <v>209</v>
      </c>
      <c r="H343" s="228" t="s">
        <v>84</v>
      </c>
      <c r="I343" s="228" t="s">
        <v>85</v>
      </c>
      <c r="J343" s="228" t="s">
        <v>1165</v>
      </c>
      <c r="K343" s="228" t="s">
        <v>1165</v>
      </c>
    </row>
    <row r="344" spans="1:11">
      <c r="A344" s="282" t="s">
        <v>83</v>
      </c>
      <c r="B344" s="229" t="s">
        <v>93</v>
      </c>
      <c r="C344" s="230" t="s">
        <v>84</v>
      </c>
      <c r="D344" s="230" t="s">
        <v>84</v>
      </c>
      <c r="E344" s="230" t="s">
        <v>84</v>
      </c>
      <c r="F344" s="230" t="s">
        <v>84</v>
      </c>
      <c r="G344" s="230" t="s">
        <v>84</v>
      </c>
      <c r="H344" s="230" t="s">
        <v>138</v>
      </c>
      <c r="I344" s="230" t="s">
        <v>117</v>
      </c>
      <c r="J344" s="230" t="s">
        <v>88</v>
      </c>
      <c r="K344" s="230" t="s">
        <v>88</v>
      </c>
    </row>
    <row r="345" spans="1:11">
      <c r="A345" s="224" t="s">
        <v>642</v>
      </c>
      <c r="B345" s="224" t="s">
        <v>83</v>
      </c>
      <c r="C345" s="226" t="s">
        <v>84</v>
      </c>
      <c r="D345" s="226" t="s">
        <v>84</v>
      </c>
      <c r="E345" s="226" t="s">
        <v>198</v>
      </c>
      <c r="F345" s="226" t="s">
        <v>84</v>
      </c>
      <c r="G345" s="226" t="s">
        <v>84</v>
      </c>
      <c r="H345" s="226" t="s">
        <v>84</v>
      </c>
      <c r="I345" s="226" t="s">
        <v>84</v>
      </c>
      <c r="J345" s="226" t="s">
        <v>198</v>
      </c>
      <c r="K345" s="226" t="s">
        <v>198</v>
      </c>
    </row>
    <row r="346" spans="1:11">
      <c r="A346" s="295" t="s">
        <v>83</v>
      </c>
      <c r="B346" s="227" t="s">
        <v>723</v>
      </c>
      <c r="C346" s="228" t="s">
        <v>84</v>
      </c>
      <c r="D346" s="228" t="s">
        <v>84</v>
      </c>
      <c r="E346" s="228" t="s">
        <v>198</v>
      </c>
      <c r="F346" s="228" t="s">
        <v>84</v>
      </c>
      <c r="G346" s="228" t="s">
        <v>84</v>
      </c>
      <c r="H346" s="228" t="s">
        <v>84</v>
      </c>
      <c r="I346" s="228" t="s">
        <v>84</v>
      </c>
      <c r="J346" s="228" t="s">
        <v>198</v>
      </c>
      <c r="K346" s="228" t="s">
        <v>198</v>
      </c>
    </row>
    <row r="347" spans="1:11">
      <c r="A347" s="224" t="s">
        <v>286</v>
      </c>
      <c r="B347" s="224" t="s">
        <v>83</v>
      </c>
      <c r="C347" s="226" t="s">
        <v>84</v>
      </c>
      <c r="D347" s="226" t="s">
        <v>209</v>
      </c>
      <c r="E347" s="226" t="s">
        <v>84</v>
      </c>
      <c r="F347" s="226" t="s">
        <v>210</v>
      </c>
      <c r="G347" s="226" t="s">
        <v>84</v>
      </c>
      <c r="H347" s="226" t="s">
        <v>85</v>
      </c>
      <c r="I347" s="226" t="s">
        <v>84</v>
      </c>
      <c r="J347" s="226" t="s">
        <v>285</v>
      </c>
      <c r="K347" s="226" t="s">
        <v>285</v>
      </c>
    </row>
    <row r="348" spans="1:11">
      <c r="A348" s="282" t="s">
        <v>83</v>
      </c>
      <c r="B348" s="229" t="s">
        <v>836</v>
      </c>
      <c r="C348" s="230" t="s">
        <v>84</v>
      </c>
      <c r="D348" s="230" t="s">
        <v>209</v>
      </c>
      <c r="E348" s="230" t="s">
        <v>84</v>
      </c>
      <c r="F348" s="230" t="s">
        <v>210</v>
      </c>
      <c r="G348" s="230" t="s">
        <v>84</v>
      </c>
      <c r="H348" s="230" t="s">
        <v>85</v>
      </c>
      <c r="I348" s="230" t="s">
        <v>84</v>
      </c>
      <c r="J348" s="230" t="s">
        <v>285</v>
      </c>
      <c r="K348" s="230" t="s">
        <v>285</v>
      </c>
    </row>
    <row r="349" spans="1:11">
      <c r="A349" s="224" t="s">
        <v>105</v>
      </c>
      <c r="B349" s="224" t="s">
        <v>83</v>
      </c>
      <c r="C349" s="226" t="s">
        <v>139</v>
      </c>
      <c r="D349" s="226" t="s">
        <v>84</v>
      </c>
      <c r="E349" s="226" t="s">
        <v>84</v>
      </c>
      <c r="F349" s="226" t="s">
        <v>139</v>
      </c>
      <c r="G349" s="226" t="s">
        <v>84</v>
      </c>
      <c r="H349" s="226" t="s">
        <v>198</v>
      </c>
      <c r="I349" s="226" t="s">
        <v>139</v>
      </c>
      <c r="J349" s="226" t="s">
        <v>208</v>
      </c>
      <c r="K349" s="226" t="s">
        <v>208</v>
      </c>
    </row>
    <row r="350" spans="1:11">
      <c r="A350" s="296" t="s">
        <v>83</v>
      </c>
      <c r="B350" s="229" t="s">
        <v>719</v>
      </c>
      <c r="C350" s="230" t="s">
        <v>84</v>
      </c>
      <c r="D350" s="230" t="s">
        <v>84</v>
      </c>
      <c r="E350" s="230" t="s">
        <v>84</v>
      </c>
      <c r="F350" s="230" t="s">
        <v>84</v>
      </c>
      <c r="G350" s="230" t="s">
        <v>84</v>
      </c>
      <c r="H350" s="230" t="s">
        <v>198</v>
      </c>
      <c r="I350" s="230" t="s">
        <v>139</v>
      </c>
      <c r="J350" s="230" t="s">
        <v>189</v>
      </c>
      <c r="K350" s="230" t="s">
        <v>189</v>
      </c>
    </row>
    <row r="351" spans="1:11">
      <c r="A351" s="105" t="s">
        <v>83</v>
      </c>
      <c r="B351" s="112" t="s">
        <v>836</v>
      </c>
      <c r="C351" s="355" t="s">
        <v>139</v>
      </c>
      <c r="D351" s="355" t="s">
        <v>84</v>
      </c>
      <c r="E351" s="355" t="s">
        <v>84</v>
      </c>
      <c r="F351" s="355" t="s">
        <v>84</v>
      </c>
      <c r="G351" s="355" t="s">
        <v>84</v>
      </c>
      <c r="H351" s="355" t="s">
        <v>84</v>
      </c>
      <c r="I351" s="355" t="s">
        <v>84</v>
      </c>
      <c r="J351" s="355" t="s">
        <v>139</v>
      </c>
      <c r="K351" s="355" t="s">
        <v>139</v>
      </c>
    </row>
    <row r="352" spans="1:11">
      <c r="A352" s="297" t="s">
        <v>83</v>
      </c>
      <c r="B352" s="170" t="s">
        <v>723</v>
      </c>
      <c r="C352" s="300" t="s">
        <v>84</v>
      </c>
      <c r="D352" s="300" t="s">
        <v>84</v>
      </c>
      <c r="E352" s="300" t="s">
        <v>84</v>
      </c>
      <c r="F352" s="300" t="s">
        <v>139</v>
      </c>
      <c r="G352" s="300" t="s">
        <v>84</v>
      </c>
      <c r="H352" s="300" t="s">
        <v>84</v>
      </c>
      <c r="I352" s="300" t="s">
        <v>84</v>
      </c>
      <c r="J352" s="300" t="s">
        <v>139</v>
      </c>
      <c r="K352" s="300" t="s">
        <v>139</v>
      </c>
    </row>
    <row r="353" spans="1:13">
      <c r="A353" s="105" t="s">
        <v>287</v>
      </c>
      <c r="B353" s="105" t="s">
        <v>83</v>
      </c>
      <c r="C353" s="299" t="s">
        <v>84</v>
      </c>
      <c r="D353" s="299" t="s">
        <v>85</v>
      </c>
      <c r="E353" s="299" t="s">
        <v>84</v>
      </c>
      <c r="F353" s="299" t="s">
        <v>84</v>
      </c>
      <c r="G353" s="299" t="s">
        <v>84</v>
      </c>
      <c r="H353" s="299" t="s">
        <v>84</v>
      </c>
      <c r="I353" s="299" t="s">
        <v>84</v>
      </c>
      <c r="J353" s="299" t="s">
        <v>85</v>
      </c>
      <c r="K353" s="299" t="s">
        <v>85</v>
      </c>
    </row>
    <row r="354" spans="1:13">
      <c r="A354" s="297" t="s">
        <v>83</v>
      </c>
      <c r="B354" s="170" t="s">
        <v>720</v>
      </c>
      <c r="C354" s="300" t="s">
        <v>84</v>
      </c>
      <c r="D354" s="300" t="s">
        <v>85</v>
      </c>
      <c r="E354" s="300" t="s">
        <v>84</v>
      </c>
      <c r="F354" s="300" t="s">
        <v>84</v>
      </c>
      <c r="G354" s="300" t="s">
        <v>84</v>
      </c>
      <c r="H354" s="300" t="s">
        <v>84</v>
      </c>
      <c r="I354" s="300" t="s">
        <v>84</v>
      </c>
      <c r="J354" s="300" t="s">
        <v>85</v>
      </c>
      <c r="K354" s="300" t="s">
        <v>85</v>
      </c>
    </row>
    <row r="355" spans="1:13">
      <c r="A355" s="109" t="s">
        <v>94</v>
      </c>
      <c r="B355" s="109" t="s">
        <v>83</v>
      </c>
      <c r="C355" s="302" t="s">
        <v>243</v>
      </c>
      <c r="D355" s="302" t="s">
        <v>95</v>
      </c>
      <c r="E355" s="302" t="s">
        <v>1166</v>
      </c>
      <c r="F355" s="302" t="s">
        <v>117</v>
      </c>
      <c r="G355" s="302" t="s">
        <v>209</v>
      </c>
      <c r="H355" s="302" t="s">
        <v>241</v>
      </c>
      <c r="I355" s="302" t="s">
        <v>1167</v>
      </c>
      <c r="J355" s="302" t="s">
        <v>1168</v>
      </c>
      <c r="K355" s="302" t="s">
        <v>1168</v>
      </c>
    </row>
    <row r="356" spans="1:13">
      <c r="A356" s="284"/>
      <c r="B356" s="284"/>
      <c r="C356" s="246"/>
      <c r="D356" s="246"/>
      <c r="E356" s="246"/>
      <c r="F356" s="246"/>
      <c r="G356" s="246"/>
      <c r="H356" s="246"/>
      <c r="I356" s="246"/>
      <c r="J356" s="298" t="s">
        <v>868</v>
      </c>
      <c r="K356" s="298">
        <v>44.25</v>
      </c>
      <c r="L356" t="s">
        <v>863</v>
      </c>
      <c r="M356">
        <f>I321-K356</f>
        <v>-15.75</v>
      </c>
    </row>
    <row r="357" spans="1:13">
      <c r="A357" s="244" t="s">
        <v>1043</v>
      </c>
      <c r="B357" s="247" t="s">
        <v>853</v>
      </c>
      <c r="C357" s="488" t="s">
        <v>1248</v>
      </c>
      <c r="D357" s="488"/>
      <c r="E357" s="488"/>
      <c r="F357" s="488"/>
      <c r="G357" s="488"/>
      <c r="H357" s="246"/>
      <c r="I357" s="246"/>
      <c r="J357" s="246"/>
      <c r="K357" s="246"/>
    </row>
    <row r="358" spans="1:13" ht="120" customHeight="1">
      <c r="A358" s="244"/>
      <c r="B358" s="356" t="s">
        <v>1198</v>
      </c>
      <c r="C358" s="488" t="s">
        <v>1211</v>
      </c>
      <c r="D358" s="488"/>
      <c r="E358" s="488"/>
      <c r="F358" s="488"/>
      <c r="G358" s="488"/>
      <c r="H358" s="488"/>
      <c r="I358" s="488"/>
      <c r="J358" s="245"/>
      <c r="K358" s="245"/>
    </row>
    <row r="359" spans="1:13" ht="80" customHeight="1">
      <c r="A359" s="1"/>
      <c r="B359" s="356" t="s">
        <v>1201</v>
      </c>
      <c r="C359" s="484" t="s">
        <v>1212</v>
      </c>
      <c r="D359" s="484"/>
      <c r="E359" s="484"/>
      <c r="F359" s="484"/>
      <c r="G359" s="484"/>
      <c r="H359" s="484"/>
      <c r="I359" s="484"/>
    </row>
    <row r="361" spans="1:13">
      <c r="A361" s="1" t="s">
        <v>1044</v>
      </c>
      <c r="B361" s="483" t="s">
        <v>1208</v>
      </c>
      <c r="C361" s="483"/>
      <c r="D361" s="483"/>
      <c r="E361" s="483"/>
      <c r="F361" s="483"/>
      <c r="G361" s="483"/>
      <c r="H361" s="483"/>
      <c r="I361" s="483"/>
      <c r="J361" s="483"/>
    </row>
    <row r="364" spans="1:13">
      <c r="A364" s="175" t="s">
        <v>1045</v>
      </c>
      <c r="B364" s="176"/>
      <c r="C364" s="176"/>
      <c r="D364" s="176"/>
      <c r="E364" s="176"/>
      <c r="F364" s="176"/>
      <c r="G364" s="176"/>
      <c r="H364" s="176"/>
      <c r="I364" s="176"/>
      <c r="J364" s="176"/>
      <c r="K364" s="176"/>
    </row>
    <row r="365" spans="1:13">
      <c r="A365" s="177" t="s">
        <v>728</v>
      </c>
      <c r="B365" s="178" t="s">
        <v>729</v>
      </c>
      <c r="C365" s="178" t="s">
        <v>319</v>
      </c>
      <c r="D365" s="178" t="s">
        <v>304</v>
      </c>
      <c r="E365" s="178" t="s">
        <v>692</v>
      </c>
      <c r="F365" s="178" t="s">
        <v>160</v>
      </c>
      <c r="G365" s="178" t="s">
        <v>171</v>
      </c>
      <c r="H365" s="178" t="s">
        <v>177</v>
      </c>
      <c r="I365" s="178" t="s">
        <v>81</v>
      </c>
      <c r="J365" s="369" t="s">
        <v>1239</v>
      </c>
    </row>
    <row r="366" spans="1:13">
      <c r="A366" s="179" t="s">
        <v>712</v>
      </c>
      <c r="B366" s="180" t="s">
        <v>719</v>
      </c>
      <c r="C366" s="180">
        <v>12</v>
      </c>
      <c r="D366" s="180"/>
      <c r="E366" s="180"/>
      <c r="F366" s="180">
        <v>1</v>
      </c>
      <c r="G366" s="180"/>
      <c r="H366" s="180">
        <v>2</v>
      </c>
      <c r="I366" s="180">
        <f>SUM(C366:H366)</f>
        <v>15</v>
      </c>
      <c r="J366" s="297" t="s">
        <v>1240</v>
      </c>
    </row>
    <row r="367" spans="1:13">
      <c r="A367" s="181" t="s">
        <v>711</v>
      </c>
      <c r="B367" s="182" t="s">
        <v>86</v>
      </c>
      <c r="C367" s="182">
        <v>6</v>
      </c>
      <c r="D367" s="182"/>
      <c r="E367" s="182"/>
      <c r="F367" s="182">
        <v>1</v>
      </c>
      <c r="G367" s="182">
        <v>2</v>
      </c>
      <c r="H367" s="182"/>
      <c r="I367" s="237">
        <f t="shared" ref="I367:I372" si="7">SUM(C367:H367)</f>
        <v>9</v>
      </c>
    </row>
    <row r="368" spans="1:13">
      <c r="A368" s="179" t="s">
        <v>855</v>
      </c>
      <c r="B368" s="180" t="s">
        <v>720</v>
      </c>
      <c r="C368" s="180"/>
      <c r="D368" s="180">
        <v>2.25</v>
      </c>
      <c r="E368" s="180"/>
      <c r="F368" s="180">
        <v>1</v>
      </c>
      <c r="G368" s="180"/>
      <c r="H368" s="180"/>
      <c r="I368" s="180">
        <f t="shared" si="7"/>
        <v>3.25</v>
      </c>
    </row>
    <row r="369" spans="1:11">
      <c r="A369" s="181" t="s">
        <v>714</v>
      </c>
      <c r="B369" s="182" t="s">
        <v>93</v>
      </c>
      <c r="C369" s="182"/>
      <c r="D369" s="182"/>
      <c r="E369" s="182"/>
      <c r="F369" s="182">
        <v>1</v>
      </c>
      <c r="G369" s="182"/>
      <c r="H369" s="182"/>
      <c r="I369" s="237">
        <f t="shared" si="7"/>
        <v>1</v>
      </c>
    </row>
    <row r="370" spans="1:11">
      <c r="A370" s="179" t="s">
        <v>715</v>
      </c>
      <c r="B370" s="180" t="s">
        <v>723</v>
      </c>
      <c r="C370" s="180"/>
      <c r="D370" s="180"/>
      <c r="E370" s="180">
        <v>2.25</v>
      </c>
      <c r="F370" s="180">
        <v>1</v>
      </c>
      <c r="G370" s="180"/>
      <c r="H370" s="180"/>
      <c r="I370" s="180">
        <f t="shared" si="7"/>
        <v>3.25</v>
      </c>
    </row>
    <row r="371" spans="1:11">
      <c r="A371" s="181" t="s">
        <v>716</v>
      </c>
      <c r="B371" s="182" t="s">
        <v>721</v>
      </c>
      <c r="C371" s="182"/>
      <c r="D371" s="182"/>
      <c r="E371" s="182"/>
      <c r="F371" s="182">
        <v>1</v>
      </c>
      <c r="G371" s="182"/>
      <c r="H371" s="182"/>
      <c r="I371" s="237">
        <f t="shared" si="7"/>
        <v>1</v>
      </c>
    </row>
    <row r="372" spans="1:11">
      <c r="A372" s="179" t="s">
        <v>717</v>
      </c>
      <c r="B372" s="180" t="s">
        <v>722</v>
      </c>
      <c r="C372" s="180"/>
      <c r="D372" s="180"/>
      <c r="E372" s="180"/>
      <c r="F372" s="180">
        <v>1</v>
      </c>
      <c r="G372" s="180"/>
      <c r="H372" s="180"/>
      <c r="I372" s="180">
        <f t="shared" si="7"/>
        <v>1</v>
      </c>
    </row>
    <row r="373" spans="1:11">
      <c r="H373" s="106" t="s">
        <v>839</v>
      </c>
      <c r="I373" s="238">
        <f>SUM(I366:I372)</f>
        <v>33.5</v>
      </c>
    </row>
    <row r="374" spans="1:11">
      <c r="A374" s="1" t="s">
        <v>851</v>
      </c>
      <c r="B374" s="484" t="s">
        <v>1296</v>
      </c>
      <c r="C374" s="484"/>
      <c r="D374" s="484"/>
      <c r="E374" s="484"/>
      <c r="F374" s="484"/>
      <c r="G374" s="484"/>
      <c r="H374" s="240" t="s">
        <v>1238</v>
      </c>
      <c r="I374" s="241">
        <v>3.75</v>
      </c>
    </row>
    <row r="375" spans="1:11">
      <c r="H375" s="240"/>
      <c r="I375" s="241"/>
    </row>
    <row r="376" spans="1:11">
      <c r="A376" s="105" t="s">
        <v>1046</v>
      </c>
    </row>
    <row r="377" spans="1:11">
      <c r="A377" s="223" t="s">
        <v>72</v>
      </c>
      <c r="B377" s="223" t="s">
        <v>73</v>
      </c>
      <c r="C377" s="223" t="s">
        <v>1213</v>
      </c>
      <c r="D377" s="223" t="s">
        <v>1214</v>
      </c>
      <c r="E377" s="223" t="s">
        <v>1215</v>
      </c>
      <c r="F377" s="223" t="s">
        <v>1216</v>
      </c>
      <c r="G377" s="223" t="s">
        <v>1217</v>
      </c>
      <c r="H377" s="223" t="s">
        <v>1218</v>
      </c>
      <c r="I377" s="223" t="s">
        <v>1219</v>
      </c>
      <c r="J377" s="223" t="s">
        <v>81</v>
      </c>
      <c r="K377" s="223" t="s">
        <v>430</v>
      </c>
    </row>
    <row r="378" spans="1:11">
      <c r="A378" s="224" t="s">
        <v>82</v>
      </c>
      <c r="B378" s="224" t="s">
        <v>83</v>
      </c>
      <c r="C378" s="226" t="s">
        <v>84</v>
      </c>
      <c r="D378" s="226" t="s">
        <v>84</v>
      </c>
      <c r="E378" s="226" t="s">
        <v>139</v>
      </c>
      <c r="F378" s="226" t="s">
        <v>84</v>
      </c>
      <c r="G378" s="226" t="s">
        <v>84</v>
      </c>
      <c r="H378" s="226" t="s">
        <v>84</v>
      </c>
      <c r="I378" s="226" t="s">
        <v>84</v>
      </c>
      <c r="J378" s="226" t="s">
        <v>139</v>
      </c>
      <c r="K378" s="226" t="s">
        <v>139</v>
      </c>
    </row>
    <row r="379" spans="1:11">
      <c r="A379" s="282" t="s">
        <v>83</v>
      </c>
      <c r="B379" s="229" t="s">
        <v>86</v>
      </c>
      <c r="C379" s="230" t="s">
        <v>84</v>
      </c>
      <c r="D379" s="230" t="s">
        <v>84</v>
      </c>
      <c r="E379" s="230" t="s">
        <v>139</v>
      </c>
      <c r="F379" s="230" t="s">
        <v>84</v>
      </c>
      <c r="G379" s="230" t="s">
        <v>84</v>
      </c>
      <c r="H379" s="230" t="s">
        <v>84</v>
      </c>
      <c r="I379" s="230" t="s">
        <v>84</v>
      </c>
      <c r="J379" s="230" t="s">
        <v>139</v>
      </c>
      <c r="K379" s="230" t="s">
        <v>139</v>
      </c>
    </row>
    <row r="380" spans="1:11">
      <c r="A380" s="224" t="s">
        <v>87</v>
      </c>
      <c r="B380" s="224" t="s">
        <v>83</v>
      </c>
      <c r="C380" s="226" t="s">
        <v>209</v>
      </c>
      <c r="D380" s="226" t="s">
        <v>84</v>
      </c>
      <c r="E380" s="226" t="s">
        <v>84</v>
      </c>
      <c r="F380" s="226" t="s">
        <v>84</v>
      </c>
      <c r="G380" s="226" t="s">
        <v>84</v>
      </c>
      <c r="H380" s="226" t="s">
        <v>84</v>
      </c>
      <c r="I380" s="226" t="s">
        <v>84</v>
      </c>
      <c r="J380" s="226" t="s">
        <v>209</v>
      </c>
      <c r="K380" s="226" t="s">
        <v>209</v>
      </c>
    </row>
    <row r="381" spans="1:11">
      <c r="A381" s="282" t="s">
        <v>83</v>
      </c>
      <c r="B381" s="229" t="s">
        <v>719</v>
      </c>
      <c r="C381" s="230" t="s">
        <v>198</v>
      </c>
      <c r="D381" s="230" t="s">
        <v>84</v>
      </c>
      <c r="E381" s="230" t="s">
        <v>84</v>
      </c>
      <c r="F381" s="230" t="s">
        <v>84</v>
      </c>
      <c r="G381" s="230" t="s">
        <v>84</v>
      </c>
      <c r="H381" s="230" t="s">
        <v>84</v>
      </c>
      <c r="I381" s="230" t="s">
        <v>84</v>
      </c>
      <c r="J381" s="230" t="s">
        <v>198</v>
      </c>
      <c r="K381" s="230" t="s">
        <v>198</v>
      </c>
    </row>
    <row r="382" spans="1:11">
      <c r="A382" s="282" t="s">
        <v>83</v>
      </c>
      <c r="B382" s="227" t="s">
        <v>86</v>
      </c>
      <c r="C382" s="228" t="s">
        <v>198</v>
      </c>
      <c r="D382" s="228" t="s">
        <v>84</v>
      </c>
      <c r="E382" s="228" t="s">
        <v>84</v>
      </c>
      <c r="F382" s="228" t="s">
        <v>84</v>
      </c>
      <c r="G382" s="228" t="s">
        <v>84</v>
      </c>
      <c r="H382" s="228" t="s">
        <v>84</v>
      </c>
      <c r="I382" s="228" t="s">
        <v>84</v>
      </c>
      <c r="J382" s="228" t="s">
        <v>198</v>
      </c>
      <c r="K382" s="228" t="s">
        <v>198</v>
      </c>
    </row>
    <row r="383" spans="1:11">
      <c r="A383" s="282" t="s">
        <v>83</v>
      </c>
      <c r="B383" s="229" t="s">
        <v>836</v>
      </c>
      <c r="C383" s="230" t="s">
        <v>198</v>
      </c>
      <c r="D383" s="230" t="s">
        <v>84</v>
      </c>
      <c r="E383" s="230" t="s">
        <v>84</v>
      </c>
      <c r="F383" s="230" t="s">
        <v>84</v>
      </c>
      <c r="G383" s="230" t="s">
        <v>84</v>
      </c>
      <c r="H383" s="230" t="s">
        <v>84</v>
      </c>
      <c r="I383" s="230" t="s">
        <v>84</v>
      </c>
      <c r="J383" s="230" t="s">
        <v>198</v>
      </c>
      <c r="K383" s="230" t="s">
        <v>198</v>
      </c>
    </row>
    <row r="384" spans="1:11">
      <c r="A384" s="282" t="s">
        <v>83</v>
      </c>
      <c r="B384" s="227" t="s">
        <v>723</v>
      </c>
      <c r="C384" s="228" t="s">
        <v>198</v>
      </c>
      <c r="D384" s="228" t="s">
        <v>84</v>
      </c>
      <c r="E384" s="228" t="s">
        <v>84</v>
      </c>
      <c r="F384" s="228" t="s">
        <v>84</v>
      </c>
      <c r="G384" s="228" t="s">
        <v>84</v>
      </c>
      <c r="H384" s="228" t="s">
        <v>84</v>
      </c>
      <c r="I384" s="228" t="s">
        <v>84</v>
      </c>
      <c r="J384" s="228" t="s">
        <v>198</v>
      </c>
      <c r="K384" s="228" t="s">
        <v>198</v>
      </c>
    </row>
    <row r="385" spans="1:13">
      <c r="A385" s="282" t="s">
        <v>83</v>
      </c>
      <c r="B385" s="229" t="s">
        <v>720</v>
      </c>
      <c r="C385" s="230" t="s">
        <v>198</v>
      </c>
      <c r="D385" s="230" t="s">
        <v>84</v>
      </c>
      <c r="E385" s="230" t="s">
        <v>84</v>
      </c>
      <c r="F385" s="230" t="s">
        <v>84</v>
      </c>
      <c r="G385" s="230" t="s">
        <v>84</v>
      </c>
      <c r="H385" s="230" t="s">
        <v>84</v>
      </c>
      <c r="I385" s="230" t="s">
        <v>84</v>
      </c>
      <c r="J385" s="230" t="s">
        <v>198</v>
      </c>
      <c r="K385" s="230" t="s">
        <v>198</v>
      </c>
    </row>
    <row r="386" spans="1:13">
      <c r="A386" s="296" t="s">
        <v>83</v>
      </c>
      <c r="B386" s="227" t="s">
        <v>93</v>
      </c>
      <c r="C386" s="228" t="s">
        <v>198</v>
      </c>
      <c r="D386" s="228" t="s">
        <v>84</v>
      </c>
      <c r="E386" s="228" t="s">
        <v>84</v>
      </c>
      <c r="F386" s="228" t="s">
        <v>84</v>
      </c>
      <c r="G386" s="228" t="s">
        <v>84</v>
      </c>
      <c r="H386" s="228" t="s">
        <v>84</v>
      </c>
      <c r="I386" s="228" t="s">
        <v>84</v>
      </c>
      <c r="J386" s="228" t="s">
        <v>198</v>
      </c>
      <c r="K386" s="228" t="s">
        <v>198</v>
      </c>
    </row>
    <row r="387" spans="1:13">
      <c r="A387" s="224" t="s">
        <v>282</v>
      </c>
      <c r="B387" s="224" t="s">
        <v>83</v>
      </c>
      <c r="C387" s="226" t="s">
        <v>138</v>
      </c>
      <c r="D387" s="226" t="s">
        <v>138</v>
      </c>
      <c r="E387" s="226" t="s">
        <v>138</v>
      </c>
      <c r="F387" s="226" t="s">
        <v>118</v>
      </c>
      <c r="G387" s="226" t="s">
        <v>118</v>
      </c>
      <c r="H387" s="226" t="s">
        <v>245</v>
      </c>
      <c r="I387" s="226" t="s">
        <v>209</v>
      </c>
      <c r="J387" s="226" t="s">
        <v>1220</v>
      </c>
      <c r="K387" s="226" t="s">
        <v>1220</v>
      </c>
    </row>
    <row r="388" spans="1:13">
      <c r="A388" s="282" t="s">
        <v>83</v>
      </c>
      <c r="B388" s="229" t="s">
        <v>719</v>
      </c>
      <c r="C388" s="230" t="s">
        <v>84</v>
      </c>
      <c r="D388" s="230" t="s">
        <v>84</v>
      </c>
      <c r="E388" s="230" t="s">
        <v>84</v>
      </c>
      <c r="F388" s="230" t="s">
        <v>84</v>
      </c>
      <c r="G388" s="230" t="s">
        <v>138</v>
      </c>
      <c r="H388" s="230" t="s">
        <v>141</v>
      </c>
      <c r="I388" s="230" t="s">
        <v>84</v>
      </c>
      <c r="J388" s="230" t="s">
        <v>249</v>
      </c>
      <c r="K388" s="230" t="s">
        <v>249</v>
      </c>
    </row>
    <row r="389" spans="1:13">
      <c r="A389" s="294" t="s">
        <v>83</v>
      </c>
      <c r="B389" s="227" t="s">
        <v>86</v>
      </c>
      <c r="C389" s="228" t="s">
        <v>84</v>
      </c>
      <c r="D389" s="228" t="s">
        <v>84</v>
      </c>
      <c r="E389" s="228" t="s">
        <v>84</v>
      </c>
      <c r="F389" s="228" t="s">
        <v>209</v>
      </c>
      <c r="G389" s="228" t="s">
        <v>84</v>
      </c>
      <c r="H389" s="228" t="s">
        <v>84</v>
      </c>
      <c r="I389" s="228" t="s">
        <v>209</v>
      </c>
      <c r="J389" s="228" t="s">
        <v>88</v>
      </c>
      <c r="K389" s="228" t="s">
        <v>88</v>
      </c>
    </row>
    <row r="390" spans="1:13">
      <c r="A390" s="282" t="s">
        <v>83</v>
      </c>
      <c r="B390" s="229" t="s">
        <v>836</v>
      </c>
      <c r="C390" s="230" t="s">
        <v>84</v>
      </c>
      <c r="D390" s="230" t="s">
        <v>84</v>
      </c>
      <c r="E390" s="230" t="s">
        <v>84</v>
      </c>
      <c r="F390" s="230" t="s">
        <v>84</v>
      </c>
      <c r="G390" s="230" t="s">
        <v>209</v>
      </c>
      <c r="H390" s="230" t="s">
        <v>85</v>
      </c>
      <c r="I390" s="230" t="s">
        <v>84</v>
      </c>
      <c r="J390" s="230" t="s">
        <v>117</v>
      </c>
      <c r="K390" s="230" t="s">
        <v>117</v>
      </c>
    </row>
    <row r="391" spans="1:13">
      <c r="A391" s="282" t="s">
        <v>83</v>
      </c>
      <c r="B391" s="227" t="s">
        <v>722</v>
      </c>
      <c r="C391" s="228" t="s">
        <v>84</v>
      </c>
      <c r="D391" s="228" t="s">
        <v>138</v>
      </c>
      <c r="E391" s="228" t="s">
        <v>84</v>
      </c>
      <c r="F391" s="228" t="s">
        <v>84</v>
      </c>
      <c r="G391" s="228" t="s">
        <v>84</v>
      </c>
      <c r="H391" s="228" t="s">
        <v>84</v>
      </c>
      <c r="I391" s="228" t="s">
        <v>84</v>
      </c>
      <c r="J391" s="228" t="s">
        <v>138</v>
      </c>
      <c r="K391" s="228" t="s">
        <v>138</v>
      </c>
    </row>
    <row r="392" spans="1:13">
      <c r="A392" s="296" t="s">
        <v>83</v>
      </c>
      <c r="B392" s="229" t="s">
        <v>93</v>
      </c>
      <c r="C392" s="230" t="s">
        <v>138</v>
      </c>
      <c r="D392" s="230" t="s">
        <v>84</v>
      </c>
      <c r="E392" s="230" t="s">
        <v>138</v>
      </c>
      <c r="F392" s="230" t="s">
        <v>138</v>
      </c>
      <c r="G392" s="230" t="s">
        <v>84</v>
      </c>
      <c r="H392" s="230" t="s">
        <v>84</v>
      </c>
      <c r="I392" s="230" t="s">
        <v>84</v>
      </c>
      <c r="J392" s="230" t="s">
        <v>88</v>
      </c>
      <c r="K392" s="230" t="s">
        <v>88</v>
      </c>
    </row>
    <row r="393" spans="1:13">
      <c r="A393" s="224" t="s">
        <v>642</v>
      </c>
      <c r="B393" s="224" t="s">
        <v>83</v>
      </c>
      <c r="C393" s="226" t="s">
        <v>139</v>
      </c>
      <c r="D393" s="226" t="s">
        <v>84</v>
      </c>
      <c r="E393" s="226" t="s">
        <v>84</v>
      </c>
      <c r="F393" s="226" t="s">
        <v>198</v>
      </c>
      <c r="G393" s="226" t="s">
        <v>84</v>
      </c>
      <c r="H393" s="226" t="s">
        <v>84</v>
      </c>
      <c r="I393" s="226" t="s">
        <v>84</v>
      </c>
      <c r="J393" s="226" t="s">
        <v>189</v>
      </c>
      <c r="K393" s="226" t="s">
        <v>189</v>
      </c>
    </row>
    <row r="394" spans="1:13">
      <c r="A394" s="294" t="s">
        <v>83</v>
      </c>
      <c r="B394" s="227" t="s">
        <v>723</v>
      </c>
      <c r="C394" s="228" t="s">
        <v>139</v>
      </c>
      <c r="D394" s="228" t="s">
        <v>84</v>
      </c>
      <c r="E394" s="228" t="s">
        <v>84</v>
      </c>
      <c r="F394" s="228" t="s">
        <v>198</v>
      </c>
      <c r="G394" s="228" t="s">
        <v>84</v>
      </c>
      <c r="H394" s="228" t="s">
        <v>84</v>
      </c>
      <c r="I394" s="228" t="s">
        <v>84</v>
      </c>
      <c r="J394" s="228" t="s">
        <v>189</v>
      </c>
      <c r="K394" s="228" t="s">
        <v>189</v>
      </c>
    </row>
    <row r="395" spans="1:13">
      <c r="A395" s="224" t="s">
        <v>105</v>
      </c>
      <c r="B395" s="224" t="s">
        <v>83</v>
      </c>
      <c r="C395" s="226" t="s">
        <v>198</v>
      </c>
      <c r="D395" s="226" t="s">
        <v>84</v>
      </c>
      <c r="E395" s="226" t="s">
        <v>84</v>
      </c>
      <c r="F395" s="226" t="s">
        <v>84</v>
      </c>
      <c r="G395" s="226" t="s">
        <v>84</v>
      </c>
      <c r="H395" s="226" t="s">
        <v>84</v>
      </c>
      <c r="I395" s="226" t="s">
        <v>84</v>
      </c>
      <c r="J395" s="226" t="s">
        <v>198</v>
      </c>
      <c r="K395" s="226" t="s">
        <v>198</v>
      </c>
    </row>
    <row r="396" spans="1:13">
      <c r="A396" s="282" t="s">
        <v>83</v>
      </c>
      <c r="B396" s="229" t="s">
        <v>836</v>
      </c>
      <c r="C396" s="230" t="s">
        <v>198</v>
      </c>
      <c r="D396" s="230" t="s">
        <v>84</v>
      </c>
      <c r="E396" s="230" t="s">
        <v>84</v>
      </c>
      <c r="F396" s="230" t="s">
        <v>84</v>
      </c>
      <c r="G396" s="230" t="s">
        <v>84</v>
      </c>
      <c r="H396" s="230" t="s">
        <v>84</v>
      </c>
      <c r="I396" s="230" t="s">
        <v>84</v>
      </c>
      <c r="J396" s="230" t="s">
        <v>198</v>
      </c>
      <c r="K396" s="230" t="s">
        <v>198</v>
      </c>
    </row>
    <row r="397" spans="1:13">
      <c r="A397" s="224" t="s">
        <v>1221</v>
      </c>
      <c r="B397" s="224" t="s">
        <v>83</v>
      </c>
      <c r="C397" s="226" t="s">
        <v>84</v>
      </c>
      <c r="D397" s="226" t="s">
        <v>84</v>
      </c>
      <c r="E397" s="226" t="s">
        <v>84</v>
      </c>
      <c r="F397" s="226" t="s">
        <v>84</v>
      </c>
      <c r="G397" s="226" t="s">
        <v>198</v>
      </c>
      <c r="H397" s="226" t="s">
        <v>84</v>
      </c>
      <c r="I397" s="226" t="s">
        <v>84</v>
      </c>
      <c r="J397" s="226" t="s">
        <v>198</v>
      </c>
      <c r="K397" s="226" t="s">
        <v>198</v>
      </c>
    </row>
    <row r="398" spans="1:13">
      <c r="A398" s="295" t="s">
        <v>83</v>
      </c>
      <c r="B398" s="227" t="s">
        <v>723</v>
      </c>
      <c r="C398" s="228" t="s">
        <v>84</v>
      </c>
      <c r="D398" s="228" t="s">
        <v>84</v>
      </c>
      <c r="E398" s="228" t="s">
        <v>84</v>
      </c>
      <c r="F398" s="228" t="s">
        <v>84</v>
      </c>
      <c r="G398" s="228" t="s">
        <v>198</v>
      </c>
      <c r="H398" s="228" t="s">
        <v>84</v>
      </c>
      <c r="I398" s="228" t="s">
        <v>84</v>
      </c>
      <c r="J398" s="228" t="s">
        <v>198</v>
      </c>
      <c r="K398" s="228" t="s">
        <v>198</v>
      </c>
    </row>
    <row r="399" spans="1:13">
      <c r="A399" s="223" t="s">
        <v>94</v>
      </c>
      <c r="B399" s="223" t="s">
        <v>83</v>
      </c>
      <c r="C399" s="233" t="s">
        <v>285</v>
      </c>
      <c r="D399" s="233" t="s">
        <v>138</v>
      </c>
      <c r="E399" s="233" t="s">
        <v>252</v>
      </c>
      <c r="F399" s="233" t="s">
        <v>251</v>
      </c>
      <c r="G399" s="233" t="s">
        <v>251</v>
      </c>
      <c r="H399" s="233" t="s">
        <v>245</v>
      </c>
      <c r="I399" s="233" t="s">
        <v>209</v>
      </c>
      <c r="J399" s="233" t="s">
        <v>1222</v>
      </c>
      <c r="K399" s="233" t="s">
        <v>1222</v>
      </c>
    </row>
    <row r="400" spans="1:13">
      <c r="A400" s="284"/>
      <c r="B400" s="284"/>
      <c r="C400" s="246"/>
      <c r="D400" s="246"/>
      <c r="E400" s="246"/>
      <c r="F400" s="246"/>
      <c r="G400" s="246"/>
      <c r="H400" s="246"/>
      <c r="I400" s="246"/>
      <c r="J400" s="298" t="s">
        <v>868</v>
      </c>
      <c r="K400" s="298">
        <v>27.5</v>
      </c>
      <c r="L400" t="s">
        <v>863</v>
      </c>
      <c r="M400">
        <f>I373-K400</f>
        <v>6</v>
      </c>
    </row>
    <row r="401" spans="1:11">
      <c r="A401" s="244" t="s">
        <v>1047</v>
      </c>
      <c r="B401" s="247" t="s">
        <v>853</v>
      </c>
      <c r="C401" s="488" t="s">
        <v>1248</v>
      </c>
      <c r="D401" s="488"/>
      <c r="E401" s="488"/>
      <c r="F401" s="488"/>
      <c r="G401" s="488"/>
      <c r="H401" s="246"/>
      <c r="I401" s="246"/>
      <c r="J401" s="246"/>
      <c r="K401" s="246"/>
    </row>
    <row r="402" spans="1:11" ht="129" customHeight="1">
      <c r="A402" s="244"/>
      <c r="B402" s="356" t="s">
        <v>1198</v>
      </c>
      <c r="C402" s="488" t="s">
        <v>1249</v>
      </c>
      <c r="D402" s="488"/>
      <c r="E402" s="488"/>
      <c r="F402" s="488"/>
      <c r="G402" s="488"/>
      <c r="H402" s="488"/>
      <c r="I402" s="488"/>
      <c r="J402" s="245"/>
      <c r="K402" s="245"/>
    </row>
    <row r="403" spans="1:11" ht="81" customHeight="1">
      <c r="A403" s="1"/>
      <c r="B403" s="356" t="s">
        <v>1201</v>
      </c>
      <c r="C403" s="484" t="s">
        <v>1250</v>
      </c>
      <c r="D403" s="484"/>
      <c r="E403" s="484"/>
      <c r="F403" s="484"/>
      <c r="G403" s="484"/>
      <c r="H403" s="484"/>
      <c r="I403" s="484"/>
    </row>
    <row r="405" spans="1:11">
      <c r="A405" s="1" t="s">
        <v>1048</v>
      </c>
      <c r="B405" s="483" t="s">
        <v>1208</v>
      </c>
      <c r="C405" s="483"/>
      <c r="D405" s="483"/>
      <c r="E405" s="483"/>
      <c r="F405" s="483"/>
      <c r="G405" s="483"/>
      <c r="H405" s="483"/>
      <c r="I405" s="483"/>
      <c r="J405" s="483"/>
    </row>
    <row r="408" spans="1:11" ht="36" customHeight="1">
      <c r="A408" s="1" t="s">
        <v>1254</v>
      </c>
      <c r="B408" s="484" t="s">
        <v>1255</v>
      </c>
      <c r="C408" s="484"/>
      <c r="D408" s="484"/>
      <c r="E408" s="484"/>
      <c r="F408" s="484"/>
      <c r="G408" s="484"/>
      <c r="H408" s="484"/>
      <c r="I408" s="484"/>
      <c r="J408" s="2"/>
      <c r="K408" s="2"/>
    </row>
    <row r="409" spans="1:11">
      <c r="A409" s="1"/>
      <c r="B409" s="2"/>
      <c r="C409" s="2"/>
      <c r="D409" s="2"/>
      <c r="E409" s="2"/>
      <c r="F409" s="2"/>
      <c r="G409" s="2"/>
      <c r="H409" s="2"/>
      <c r="I409" s="2"/>
      <c r="J409" s="2"/>
      <c r="K409" s="2"/>
    </row>
    <row r="412" spans="1:11">
      <c r="A412" s="1" t="s">
        <v>1293</v>
      </c>
      <c r="B412" s="486" t="s">
        <v>1256</v>
      </c>
      <c r="C412" s="486"/>
      <c r="D412" s="486"/>
      <c r="E412" s="486"/>
      <c r="F412" s="486"/>
      <c r="G412" s="486"/>
      <c r="H412" s="486"/>
      <c r="I412" s="486"/>
      <c r="J412" s="389"/>
      <c r="K412" s="389"/>
    </row>
    <row r="413" spans="1:11">
      <c r="A413" t="s">
        <v>1262</v>
      </c>
      <c r="E413" s="383" t="s">
        <v>1257</v>
      </c>
      <c r="F413" s="383" t="s">
        <v>1258</v>
      </c>
    </row>
    <row r="414" spans="1:11" ht="34" customHeight="1">
      <c r="E414" s="387" t="s">
        <v>1259</v>
      </c>
      <c r="F414" s="384">
        <v>1500</v>
      </c>
    </row>
    <row r="415" spans="1:11">
      <c r="E415" s="381" t="s">
        <v>1260</v>
      </c>
      <c r="F415" s="384">
        <v>800</v>
      </c>
    </row>
    <row r="416" spans="1:11">
      <c r="E416" s="385" t="s">
        <v>81</v>
      </c>
      <c r="F416" s="386">
        <v>2300</v>
      </c>
    </row>
    <row r="417" spans="1:11" ht="55" customHeight="1">
      <c r="B417" s="484" t="s">
        <v>1261</v>
      </c>
      <c r="C417" s="484"/>
      <c r="D417" s="484"/>
      <c r="E417" s="484"/>
      <c r="F417" s="484"/>
      <c r="G417" s="484"/>
      <c r="H417" s="484"/>
      <c r="I417" s="484"/>
      <c r="J417" s="2"/>
      <c r="K417" s="2"/>
    </row>
    <row r="420" spans="1:11">
      <c r="A420" s="1" t="s">
        <v>1264</v>
      </c>
      <c r="B420" s="491" t="s">
        <v>1265</v>
      </c>
      <c r="C420" s="491"/>
      <c r="D420" s="491"/>
      <c r="E420" s="380"/>
      <c r="F420" s="2"/>
      <c r="G420" s="2"/>
      <c r="H420" s="2"/>
      <c r="I420" s="2"/>
      <c r="J420" s="2"/>
      <c r="K420" s="2"/>
    </row>
    <row r="421" spans="1:11">
      <c r="A421" t="s">
        <v>1263</v>
      </c>
      <c r="B421" s="381" t="s">
        <v>1266</v>
      </c>
      <c r="C421" s="381" t="s">
        <v>1267</v>
      </c>
      <c r="D421" s="381" t="s">
        <v>1268</v>
      </c>
      <c r="E421" s="381" t="s">
        <v>1269</v>
      </c>
      <c r="F421" s="2"/>
      <c r="G421" s="2"/>
      <c r="H421" s="2"/>
      <c r="I421" s="2"/>
      <c r="J421" s="2"/>
      <c r="K421" s="2"/>
    </row>
    <row r="422" spans="1:11">
      <c r="B422" s="492" t="s">
        <v>1270</v>
      </c>
      <c r="C422" s="492" t="s">
        <v>1271</v>
      </c>
      <c r="D422" s="492" t="s">
        <v>1272</v>
      </c>
      <c r="E422" s="382" t="s">
        <v>1273</v>
      </c>
    </row>
    <row r="423" spans="1:11">
      <c r="B423" s="492"/>
      <c r="C423" s="492"/>
      <c r="D423" s="492"/>
      <c r="E423" s="382" t="s">
        <v>1274</v>
      </c>
    </row>
    <row r="424" spans="1:11">
      <c r="B424" s="490" t="s">
        <v>1275</v>
      </c>
      <c r="C424" s="490" t="s">
        <v>1276</v>
      </c>
      <c r="D424" s="490" t="s">
        <v>1277</v>
      </c>
      <c r="E424" s="381" t="s">
        <v>1278</v>
      </c>
    </row>
    <row r="425" spans="1:11">
      <c r="B425" s="490"/>
      <c r="C425" s="490"/>
      <c r="D425" s="490"/>
      <c r="E425" s="381" t="s">
        <v>1279</v>
      </c>
    </row>
    <row r="426" spans="1:11">
      <c r="B426" s="388" t="s">
        <v>1280</v>
      </c>
    </row>
    <row r="448" spans="2:2">
      <c r="B448" s="379" t="s">
        <v>1281</v>
      </c>
    </row>
    <row r="449" spans="2:2">
      <c r="B449" s="378" t="s">
        <v>1282</v>
      </c>
    </row>
    <row r="450" spans="2:2">
      <c r="B450" s="378" t="s">
        <v>1283</v>
      </c>
    </row>
    <row r="451" spans="2:2">
      <c r="B451" s="378" t="s">
        <v>1284</v>
      </c>
    </row>
    <row r="452" spans="2:2">
      <c r="B452" s="378" t="s">
        <v>1285</v>
      </c>
    </row>
    <row r="453" spans="2:2">
      <c r="B453" s="378" t="s">
        <v>1286</v>
      </c>
    </row>
    <row r="454" spans="2:2">
      <c r="B454" s="378" t="s">
        <v>1287</v>
      </c>
    </row>
    <row r="457" spans="2:2">
      <c r="B457" s="378" t="s">
        <v>1288</v>
      </c>
    </row>
    <row r="482" spans="1:7">
      <c r="B482" t="s">
        <v>1289</v>
      </c>
    </row>
    <row r="483" spans="1:7" ht="34" customHeight="1">
      <c r="B483" s="484" t="s">
        <v>1290</v>
      </c>
      <c r="C483" s="485"/>
      <c r="D483" s="485"/>
      <c r="E483" s="485"/>
    </row>
    <row r="484" spans="1:7">
      <c r="B484" s="2"/>
      <c r="C484" s="2"/>
      <c r="D484" s="2"/>
      <c r="E484" s="2"/>
    </row>
    <row r="485" spans="1:7">
      <c r="B485" s="2"/>
      <c r="C485" s="2"/>
      <c r="D485" s="2"/>
      <c r="E485" s="2"/>
    </row>
    <row r="486" spans="1:7">
      <c r="B486" s="2"/>
      <c r="C486" s="2"/>
      <c r="D486" s="2"/>
      <c r="E486" s="2"/>
    </row>
    <row r="487" spans="1:7">
      <c r="B487" s="2"/>
      <c r="C487" s="2"/>
      <c r="D487" s="2"/>
      <c r="E487" s="2"/>
    </row>
    <row r="488" spans="1:7">
      <c r="A488" s="1" t="s">
        <v>1291</v>
      </c>
      <c r="B488" s="484" t="s">
        <v>1292</v>
      </c>
      <c r="C488" s="485"/>
      <c r="D488" s="485"/>
      <c r="E488" s="485"/>
      <c r="F488" s="485"/>
      <c r="G488" s="485"/>
    </row>
    <row r="489" spans="1:7">
      <c r="B489" s="485"/>
      <c r="C489" s="485"/>
      <c r="D489" s="485"/>
      <c r="E489" s="485"/>
      <c r="F489" s="485"/>
      <c r="G489" s="485"/>
    </row>
    <row r="490" spans="1:7">
      <c r="B490" s="485"/>
      <c r="C490" s="485"/>
      <c r="D490" s="485"/>
      <c r="E490" s="485"/>
      <c r="F490" s="485"/>
      <c r="G490" s="485"/>
    </row>
    <row r="491" spans="1:7">
      <c r="B491" s="485"/>
      <c r="C491" s="485"/>
      <c r="D491" s="485"/>
      <c r="E491" s="485"/>
      <c r="F491" s="485"/>
      <c r="G491" s="485"/>
    </row>
    <row r="492" spans="1:7">
      <c r="B492" s="485"/>
      <c r="C492" s="485"/>
      <c r="D492" s="485"/>
      <c r="E492" s="485"/>
      <c r="F492" s="485"/>
      <c r="G492" s="485"/>
    </row>
    <row r="493" spans="1:7" ht="42" customHeight="1">
      <c r="B493" s="485"/>
      <c r="C493" s="485"/>
      <c r="D493" s="485"/>
      <c r="E493" s="485"/>
      <c r="F493" s="485"/>
      <c r="G493" s="485"/>
    </row>
    <row r="496" spans="1:7">
      <c r="A496" s="1" t="s">
        <v>1294</v>
      </c>
      <c r="B496" s="484" t="s">
        <v>1295</v>
      </c>
      <c r="C496" s="484"/>
      <c r="D496" s="484"/>
      <c r="E496" s="484"/>
      <c r="F496" s="484"/>
      <c r="G496" s="484"/>
    </row>
    <row r="497" spans="2:7">
      <c r="B497" s="484"/>
      <c r="C497" s="484"/>
      <c r="D497" s="484"/>
      <c r="E497" s="484"/>
      <c r="F497" s="484"/>
      <c r="G497" s="484"/>
    </row>
    <row r="498" spans="2:7" ht="60" customHeight="1">
      <c r="B498" s="484"/>
      <c r="C498" s="484"/>
      <c r="D498" s="484"/>
      <c r="E498" s="484"/>
      <c r="F498" s="484"/>
      <c r="G498" s="484"/>
    </row>
  </sheetData>
  <mergeCells count="53">
    <mergeCell ref="B496:G498"/>
    <mergeCell ref="B408:I408"/>
    <mergeCell ref="B412:I412"/>
    <mergeCell ref="B417:I417"/>
    <mergeCell ref="B424:B425"/>
    <mergeCell ref="C424:C425"/>
    <mergeCell ref="D424:D425"/>
    <mergeCell ref="B483:E483"/>
    <mergeCell ref="B488:G493"/>
    <mergeCell ref="B420:D420"/>
    <mergeCell ref="B422:B423"/>
    <mergeCell ref="C422:C423"/>
    <mergeCell ref="D422:D423"/>
    <mergeCell ref="B81:F81"/>
    <mergeCell ref="B45:G45"/>
    <mergeCell ref="C78:F78"/>
    <mergeCell ref="C79:F79"/>
    <mergeCell ref="C80:F80"/>
    <mergeCell ref="B95:G95"/>
    <mergeCell ref="C133:G133"/>
    <mergeCell ref="C134:I134"/>
    <mergeCell ref="C135:I135"/>
    <mergeCell ref="B137:J137"/>
    <mergeCell ref="B150:G150"/>
    <mergeCell ref="C170:G170"/>
    <mergeCell ref="C171:I171"/>
    <mergeCell ref="C172:I172"/>
    <mergeCell ref="B174:J174"/>
    <mergeCell ref="B187:G187"/>
    <mergeCell ref="C220:G220"/>
    <mergeCell ref="C221:I221"/>
    <mergeCell ref="C222:I222"/>
    <mergeCell ref="B224:J224"/>
    <mergeCell ref="B237:G237"/>
    <mergeCell ref="C263:G263"/>
    <mergeCell ref="C264:I264"/>
    <mergeCell ref="B309:J309"/>
    <mergeCell ref="C265:I265"/>
    <mergeCell ref="B267:J267"/>
    <mergeCell ref="B280:G280"/>
    <mergeCell ref="C305:G305"/>
    <mergeCell ref="C306:I306"/>
    <mergeCell ref="C307:I307"/>
    <mergeCell ref="C401:G401"/>
    <mergeCell ref="C402:I402"/>
    <mergeCell ref="C403:I403"/>
    <mergeCell ref="B405:J405"/>
    <mergeCell ref="B322:G322"/>
    <mergeCell ref="C357:G357"/>
    <mergeCell ref="C358:I358"/>
    <mergeCell ref="C359:I359"/>
    <mergeCell ref="B361:J361"/>
    <mergeCell ref="B374:G374"/>
  </mergeCells>
  <hyperlinks>
    <hyperlink ref="B426" r:id="rId1" display="https://www.algolia.com/pricing/" xr:uid="{D591F325-CA22-994F-B8F2-E24E1481646A}"/>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25A33-7A9D-AC47-93F5-49BF3BFAE75E}">
  <dimension ref="A1:AO309"/>
  <sheetViews>
    <sheetView zoomScale="80" zoomScaleNormal="80" workbookViewId="0">
      <pane xSplit="1" topLeftCell="B1" activePane="topRight" state="frozen"/>
      <selection pane="topRight" activeCell="J249" sqref="J249"/>
    </sheetView>
  </sheetViews>
  <sheetFormatPr baseColWidth="10" defaultColWidth="38.33203125" defaultRowHeight="15"/>
  <cols>
    <col min="1" max="1" width="36.33203125" bestFit="1" customWidth="1"/>
    <col min="2" max="2" width="24.83203125" customWidth="1"/>
    <col min="3" max="3" width="23.1640625" customWidth="1"/>
    <col min="4" max="4" width="23" customWidth="1"/>
    <col min="5" max="5" width="24" bestFit="1" customWidth="1"/>
    <col min="6" max="6" width="22" bestFit="1" customWidth="1"/>
    <col min="7" max="7" width="22.33203125" bestFit="1" customWidth="1"/>
    <col min="8" max="9" width="23.33203125" bestFit="1" customWidth="1"/>
    <col min="10" max="10" width="22.1640625" bestFit="1" customWidth="1"/>
    <col min="11" max="11" width="20.83203125" bestFit="1" customWidth="1"/>
    <col min="12" max="12" width="22" bestFit="1" customWidth="1"/>
    <col min="13" max="14" width="23" bestFit="1" customWidth="1"/>
    <col min="15" max="15" width="21.6640625" bestFit="1" customWidth="1"/>
    <col min="16" max="16" width="21.1640625" bestFit="1" customWidth="1"/>
    <col min="17" max="18" width="22.33203125" bestFit="1" customWidth="1"/>
    <col min="19" max="19" width="21.5" bestFit="1" customWidth="1"/>
    <col min="20" max="20" width="20.5" bestFit="1" customWidth="1"/>
    <col min="21" max="22" width="22.6640625" bestFit="1" customWidth="1"/>
    <col min="23" max="23" width="22" bestFit="1" customWidth="1"/>
    <col min="24" max="24" width="21.1640625" bestFit="1" customWidth="1"/>
    <col min="25" max="25" width="22.33203125" bestFit="1" customWidth="1"/>
    <col min="26" max="27" width="23.33203125" bestFit="1" customWidth="1"/>
    <col min="28" max="28" width="22" bestFit="1" customWidth="1"/>
    <col min="29" max="29" width="21.6640625" bestFit="1" customWidth="1"/>
    <col min="30" max="31" width="22.6640625" bestFit="1" customWidth="1"/>
    <col min="32" max="32" width="21.6640625" bestFit="1" customWidth="1"/>
  </cols>
  <sheetData>
    <row r="1" spans="1:41" ht="123" customHeight="1">
      <c r="C1" t="s">
        <v>1397</v>
      </c>
    </row>
    <row r="2" spans="1:41" ht="21" customHeight="1">
      <c r="A2" s="1" t="s">
        <v>1399</v>
      </c>
      <c r="B2" s="1" t="s">
        <v>1398</v>
      </c>
      <c r="C2" s="1" t="s">
        <v>161</v>
      </c>
    </row>
    <row r="3" spans="1:41">
      <c r="A3" s="1" t="s">
        <v>869</v>
      </c>
      <c r="B3" t="s">
        <v>870</v>
      </c>
      <c r="C3" t="s">
        <v>86</v>
      </c>
    </row>
    <row r="4" spans="1:41">
      <c r="A4" s="104" t="s">
        <v>33</v>
      </c>
      <c r="B4" s="112">
        <v>1</v>
      </c>
      <c r="C4" s="112">
        <v>2</v>
      </c>
      <c r="D4" s="112">
        <v>3</v>
      </c>
      <c r="E4" s="112">
        <v>4</v>
      </c>
      <c r="F4" s="112">
        <v>5</v>
      </c>
      <c r="G4" s="112">
        <v>6</v>
      </c>
      <c r="H4" s="112">
        <v>7</v>
      </c>
      <c r="I4" s="112">
        <v>8</v>
      </c>
      <c r="J4" s="112">
        <v>9</v>
      </c>
      <c r="K4" s="112">
        <v>10</v>
      </c>
      <c r="L4" s="112">
        <v>11</v>
      </c>
      <c r="M4" s="112">
        <v>12</v>
      </c>
      <c r="N4" s="112">
        <v>13</v>
      </c>
      <c r="O4" s="112">
        <v>14</v>
      </c>
      <c r="P4" s="112">
        <v>15</v>
      </c>
      <c r="Q4" s="112">
        <v>16</v>
      </c>
      <c r="R4" s="112">
        <v>17</v>
      </c>
      <c r="S4" s="112">
        <v>18</v>
      </c>
      <c r="T4" s="112">
        <v>19</v>
      </c>
      <c r="U4" s="112">
        <v>20</v>
      </c>
      <c r="V4" s="112">
        <v>21</v>
      </c>
      <c r="W4" s="112">
        <v>22</v>
      </c>
      <c r="X4" s="112">
        <v>23</v>
      </c>
      <c r="Y4" s="112">
        <v>24</v>
      </c>
      <c r="Z4" s="112">
        <v>25</v>
      </c>
      <c r="AA4" s="112">
        <v>26</v>
      </c>
      <c r="AB4" s="112">
        <v>27</v>
      </c>
      <c r="AC4" s="112">
        <v>28</v>
      </c>
      <c r="AD4" s="112">
        <v>29</v>
      </c>
      <c r="AE4" s="112">
        <v>30</v>
      </c>
      <c r="AF4" s="112">
        <v>31</v>
      </c>
      <c r="AG4" s="112">
        <v>32</v>
      </c>
      <c r="AH4" s="112">
        <v>33</v>
      </c>
      <c r="AI4" s="112">
        <v>34</v>
      </c>
      <c r="AJ4" s="112">
        <v>35</v>
      </c>
      <c r="AK4" s="112">
        <v>36</v>
      </c>
      <c r="AL4" s="112">
        <v>37</v>
      </c>
      <c r="AM4" s="112">
        <v>38</v>
      </c>
      <c r="AO4" s="427"/>
    </row>
    <row r="5" spans="1:41">
      <c r="A5" s="104" t="s">
        <v>34</v>
      </c>
      <c r="B5" s="112" t="s">
        <v>143</v>
      </c>
      <c r="C5" s="112" t="s">
        <v>36</v>
      </c>
      <c r="D5" s="112" t="s">
        <v>35</v>
      </c>
      <c r="E5" s="112" t="s">
        <v>37</v>
      </c>
      <c r="F5" s="112" t="s">
        <v>38</v>
      </c>
      <c r="G5" s="112" t="s">
        <v>39</v>
      </c>
      <c r="H5" s="112" t="s">
        <v>40</v>
      </c>
      <c r="I5" s="112" t="s">
        <v>41</v>
      </c>
      <c r="J5" s="112" t="s">
        <v>42</v>
      </c>
      <c r="K5" s="112" t="s">
        <v>43</v>
      </c>
      <c r="L5" s="112" t="s">
        <v>44</v>
      </c>
      <c r="M5" s="112" t="s">
        <v>45</v>
      </c>
      <c r="N5" s="112" t="s">
        <v>46</v>
      </c>
      <c r="O5" s="112" t="s">
        <v>47</v>
      </c>
      <c r="P5" s="112" t="s">
        <v>48</v>
      </c>
      <c r="Q5" s="112" t="s">
        <v>49</v>
      </c>
      <c r="R5" s="112" t="s">
        <v>50</v>
      </c>
      <c r="S5" s="112" t="s">
        <v>51</v>
      </c>
      <c r="T5" s="112" t="s">
        <v>52</v>
      </c>
      <c r="U5" s="112" t="s">
        <v>53</v>
      </c>
      <c r="V5" s="112" t="s">
        <v>54</v>
      </c>
      <c r="W5" s="112" t="s">
        <v>55</v>
      </c>
      <c r="X5" s="112" t="s">
        <v>56</v>
      </c>
      <c r="Y5" s="112" t="s">
        <v>57</v>
      </c>
      <c r="Z5" s="112" t="s">
        <v>58</v>
      </c>
      <c r="AA5" s="112" t="s">
        <v>59</v>
      </c>
      <c r="AB5" s="112" t="s">
        <v>60</v>
      </c>
      <c r="AC5" s="112" t="s">
        <v>61</v>
      </c>
      <c r="AD5" s="112" t="s">
        <v>62</v>
      </c>
      <c r="AE5" s="112" t="s">
        <v>63</v>
      </c>
      <c r="AF5" s="112" t="s">
        <v>64</v>
      </c>
      <c r="AG5" s="112" t="s">
        <v>65</v>
      </c>
      <c r="AH5" s="112" t="s">
        <v>66</v>
      </c>
      <c r="AI5" s="112" t="s">
        <v>67</v>
      </c>
      <c r="AJ5" s="112" t="s">
        <v>68</v>
      </c>
      <c r="AK5" s="112" t="s">
        <v>69</v>
      </c>
      <c r="AL5" s="112" t="s">
        <v>70</v>
      </c>
      <c r="AM5" s="112" t="s">
        <v>71</v>
      </c>
      <c r="AN5" s="427"/>
      <c r="AO5" s="427"/>
    </row>
    <row r="6" spans="1:41">
      <c r="A6" s="104" t="s">
        <v>441</v>
      </c>
      <c r="B6" s="112">
        <v>1</v>
      </c>
      <c r="C6" s="112">
        <v>2</v>
      </c>
      <c r="D6" s="112">
        <v>3</v>
      </c>
      <c r="E6" s="112">
        <v>4</v>
      </c>
      <c r="F6" s="112">
        <v>5</v>
      </c>
      <c r="G6" s="112">
        <v>6</v>
      </c>
      <c r="H6" s="112">
        <v>7</v>
      </c>
      <c r="I6" s="112">
        <v>8</v>
      </c>
      <c r="J6" s="112">
        <v>9</v>
      </c>
      <c r="K6" s="112">
        <v>10</v>
      </c>
      <c r="L6" s="112" t="s">
        <v>442</v>
      </c>
      <c r="M6" s="112" t="s">
        <v>442</v>
      </c>
      <c r="N6" s="112" t="s">
        <v>442</v>
      </c>
      <c r="O6" s="112" t="s">
        <v>442</v>
      </c>
      <c r="P6" s="112">
        <v>1</v>
      </c>
      <c r="Q6" s="112">
        <v>2</v>
      </c>
      <c r="R6" s="112">
        <v>3</v>
      </c>
      <c r="S6" s="112">
        <v>4</v>
      </c>
      <c r="T6" s="112">
        <v>5</v>
      </c>
      <c r="U6" s="112">
        <v>6</v>
      </c>
      <c r="V6" s="112">
        <v>7</v>
      </c>
      <c r="W6" s="112">
        <v>8</v>
      </c>
      <c r="X6" s="112">
        <v>9</v>
      </c>
      <c r="Y6" s="112">
        <v>10</v>
      </c>
      <c r="Z6" s="112" t="s">
        <v>443</v>
      </c>
      <c r="AA6" s="112" t="s">
        <v>443</v>
      </c>
      <c r="AB6" s="112" t="s">
        <v>443</v>
      </c>
      <c r="AC6" s="112" t="s">
        <v>443</v>
      </c>
      <c r="AD6" s="112">
        <v>1</v>
      </c>
      <c r="AE6" s="112">
        <v>2</v>
      </c>
      <c r="AF6" s="112">
        <v>3</v>
      </c>
      <c r="AG6" s="112">
        <v>4</v>
      </c>
      <c r="AH6" s="112">
        <v>5</v>
      </c>
      <c r="AI6" s="112">
        <v>6</v>
      </c>
      <c r="AJ6" s="112">
        <v>7</v>
      </c>
      <c r="AK6" s="112">
        <v>8</v>
      </c>
      <c r="AL6" s="112">
        <v>9</v>
      </c>
      <c r="AM6" s="112">
        <v>10</v>
      </c>
      <c r="AN6" s="427"/>
      <c r="AO6" s="427"/>
    </row>
    <row r="7" spans="1:41">
      <c r="A7" s="100" t="s">
        <v>551</v>
      </c>
      <c r="B7" s="102" t="s">
        <v>552</v>
      </c>
      <c r="C7" s="102" t="s">
        <v>552</v>
      </c>
      <c r="D7" s="102" t="s">
        <v>552</v>
      </c>
      <c r="E7" s="102" t="s">
        <v>552</v>
      </c>
      <c r="F7" s="102" t="s">
        <v>552</v>
      </c>
      <c r="G7" s="102" t="s">
        <v>552</v>
      </c>
      <c r="H7" s="102" t="s">
        <v>552</v>
      </c>
      <c r="I7" s="102" t="s">
        <v>552</v>
      </c>
      <c r="J7" s="102" t="s">
        <v>552</v>
      </c>
      <c r="K7" s="102" t="s">
        <v>552</v>
      </c>
      <c r="L7" s="102" t="s">
        <v>552</v>
      </c>
      <c r="M7" s="102" t="s">
        <v>552</v>
      </c>
      <c r="N7" s="102" t="s">
        <v>552</v>
      </c>
      <c r="O7" s="102" t="s">
        <v>552</v>
      </c>
      <c r="P7" s="102" t="s">
        <v>552</v>
      </c>
      <c r="Q7" s="102" t="s">
        <v>552</v>
      </c>
      <c r="R7" s="102" t="s">
        <v>552</v>
      </c>
      <c r="S7" s="102" t="s">
        <v>552</v>
      </c>
      <c r="T7" s="101" t="s">
        <v>553</v>
      </c>
      <c r="U7" s="101" t="s">
        <v>554</v>
      </c>
      <c r="V7" s="101" t="s">
        <v>555</v>
      </c>
      <c r="W7" s="101" t="s">
        <v>556</v>
      </c>
      <c r="X7" s="101" t="s">
        <v>557</v>
      </c>
      <c r="Y7" s="101" t="s">
        <v>558</v>
      </c>
      <c r="Z7" s="101" t="s">
        <v>559</v>
      </c>
      <c r="AA7" s="101" t="s">
        <v>560</v>
      </c>
      <c r="AB7" s="101" t="s">
        <v>561</v>
      </c>
      <c r="AC7" s="101" t="s">
        <v>562</v>
      </c>
      <c r="AD7" s="101" t="s">
        <v>563</v>
      </c>
      <c r="AE7" s="101" t="s">
        <v>564</v>
      </c>
      <c r="AF7" s="101" t="s">
        <v>565</v>
      </c>
      <c r="AG7" s="101" t="s">
        <v>566</v>
      </c>
      <c r="AH7" s="101" t="s">
        <v>567</v>
      </c>
      <c r="AI7" s="101" t="s">
        <v>568</v>
      </c>
      <c r="AJ7" s="102" t="s">
        <v>550</v>
      </c>
      <c r="AK7" s="102" t="s">
        <v>569</v>
      </c>
      <c r="AL7" s="102"/>
      <c r="AM7" s="102"/>
      <c r="AN7" s="427"/>
      <c r="AO7" s="427"/>
    </row>
    <row r="8" spans="1:41">
      <c r="A8" s="373" t="s">
        <v>1243</v>
      </c>
      <c r="B8" s="374"/>
      <c r="C8" s="374"/>
      <c r="D8" s="374"/>
      <c r="E8" s="374"/>
      <c r="F8" s="374"/>
      <c r="G8" s="374"/>
      <c r="H8" s="374"/>
      <c r="I8" s="374"/>
      <c r="J8" s="374"/>
      <c r="K8" s="374"/>
      <c r="L8" s="374"/>
      <c r="M8" s="374"/>
      <c r="N8" s="374"/>
      <c r="O8" s="374"/>
      <c r="P8" s="374"/>
      <c r="Q8" s="374"/>
      <c r="R8" s="374"/>
      <c r="S8" s="374"/>
      <c r="T8" s="375"/>
      <c r="U8" s="375"/>
      <c r="V8" s="375"/>
      <c r="W8" s="375"/>
      <c r="X8" s="375"/>
      <c r="Y8" s="375"/>
      <c r="Z8" s="375"/>
      <c r="AA8" s="375"/>
      <c r="AB8" s="375"/>
      <c r="AC8" s="375"/>
      <c r="AD8" s="375"/>
      <c r="AE8" s="375"/>
      <c r="AF8" s="375"/>
      <c r="AG8" s="375"/>
      <c r="AH8" s="375"/>
      <c r="AI8" s="375"/>
      <c r="AJ8" s="375"/>
      <c r="AK8" s="375"/>
      <c r="AL8" s="375"/>
      <c r="AM8" s="375"/>
      <c r="AN8" s="428"/>
      <c r="AO8" s="428"/>
    </row>
    <row r="9" spans="1:41">
      <c r="A9" s="106" t="s">
        <v>1244</v>
      </c>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429"/>
      <c r="AO9" s="429"/>
    </row>
    <row r="10" spans="1:41">
      <c r="A10" s="370" t="s">
        <v>1245</v>
      </c>
      <c r="B10" s="371"/>
      <c r="C10" s="371"/>
      <c r="D10" s="371"/>
      <c r="E10" s="371"/>
      <c r="F10" s="371"/>
      <c r="G10" s="371"/>
      <c r="H10" s="371"/>
      <c r="I10" s="371"/>
      <c r="J10" s="371"/>
      <c r="K10" s="371"/>
      <c r="L10" s="371"/>
      <c r="M10" s="371"/>
      <c r="N10" s="371"/>
      <c r="O10" s="371"/>
      <c r="P10" s="371"/>
      <c r="Q10" s="371"/>
      <c r="R10" s="371"/>
      <c r="S10" s="371"/>
      <c r="T10" s="372"/>
      <c r="U10" s="372"/>
      <c r="V10" s="372"/>
      <c r="W10" s="372">
        <v>-100</v>
      </c>
      <c r="X10" s="372"/>
      <c r="Y10" s="372">
        <v>-300</v>
      </c>
      <c r="Z10" s="372"/>
      <c r="AA10" s="372"/>
      <c r="AB10" s="372"/>
      <c r="AC10" s="372"/>
      <c r="AD10" s="372"/>
      <c r="AE10" s="372"/>
      <c r="AF10" s="372"/>
      <c r="AG10" s="372"/>
      <c r="AH10" s="372"/>
      <c r="AI10" s="372"/>
      <c r="AJ10" s="372"/>
      <c r="AK10" s="372"/>
      <c r="AL10" s="372"/>
      <c r="AM10" s="372"/>
      <c r="AN10" s="428"/>
      <c r="AO10" s="428"/>
    </row>
    <row r="11" spans="1:41">
      <c r="A11" s="105" t="s">
        <v>698</v>
      </c>
      <c r="B11" s="113">
        <v>0</v>
      </c>
      <c r="C11" s="113">
        <v>0</v>
      </c>
      <c r="D11" s="113">
        <v>0</v>
      </c>
      <c r="E11" s="113">
        <v>7</v>
      </c>
      <c r="F11" s="113">
        <v>8.25</v>
      </c>
      <c r="G11" s="113">
        <v>8.25</v>
      </c>
      <c r="H11" s="113">
        <v>8.5</v>
      </c>
      <c r="I11" s="113">
        <v>7.75</v>
      </c>
      <c r="J11" s="113">
        <v>20.25</v>
      </c>
      <c r="K11" s="113">
        <v>14</v>
      </c>
      <c r="L11" s="113">
        <v>0</v>
      </c>
      <c r="M11" s="113">
        <v>0</v>
      </c>
      <c r="N11" s="113">
        <v>0</v>
      </c>
      <c r="O11" s="113">
        <v>0</v>
      </c>
      <c r="P11" s="113">
        <v>0</v>
      </c>
      <c r="Q11" s="113">
        <v>45.25</v>
      </c>
      <c r="R11" s="113">
        <v>67.5</v>
      </c>
      <c r="S11" s="113">
        <v>35</v>
      </c>
      <c r="T11" s="113">
        <v>47.75</v>
      </c>
      <c r="U11" s="113">
        <v>59</v>
      </c>
      <c r="V11" s="113">
        <v>58.5</v>
      </c>
      <c r="W11" s="113">
        <v>42.5</v>
      </c>
      <c r="X11" s="113">
        <v>46</v>
      </c>
      <c r="Y11" s="113">
        <v>29.25</v>
      </c>
      <c r="Z11" s="113">
        <v>47.25</v>
      </c>
      <c r="AA11" s="113">
        <v>34.75</v>
      </c>
      <c r="AB11" s="113">
        <v>28.5</v>
      </c>
      <c r="AC11" s="113">
        <v>43.5</v>
      </c>
      <c r="AD11" s="113">
        <v>43.5</v>
      </c>
      <c r="AE11" s="113">
        <v>37.25</v>
      </c>
      <c r="AF11" s="113">
        <v>47.25</v>
      </c>
      <c r="AG11" s="113">
        <v>29.75</v>
      </c>
      <c r="AH11" s="113">
        <v>31</v>
      </c>
      <c r="AI11" s="113">
        <v>43.5</v>
      </c>
      <c r="AJ11" s="113">
        <v>75.25</v>
      </c>
      <c r="AK11" s="113">
        <v>7</v>
      </c>
      <c r="AL11" s="113">
        <v>0</v>
      </c>
      <c r="AM11" s="113">
        <v>0</v>
      </c>
      <c r="AN11" s="151"/>
      <c r="AO11" s="151"/>
    </row>
    <row r="12" spans="1:41">
      <c r="A12" s="109" t="s">
        <v>263</v>
      </c>
      <c r="B12" s="116">
        <v>0</v>
      </c>
      <c r="C12" s="116">
        <v>0</v>
      </c>
      <c r="D12" s="116">
        <v>0</v>
      </c>
      <c r="E12" s="116">
        <v>-2618.2692307692309</v>
      </c>
      <c r="F12" s="116">
        <v>-2721.3942307692309</v>
      </c>
      <c r="G12" s="116">
        <v>-3724.5192307692309</v>
      </c>
      <c r="H12" s="116">
        <v>-5728.8461538461543</v>
      </c>
      <c r="I12" s="116">
        <v>-5825.7211538461543</v>
      </c>
      <c r="J12" s="116">
        <v>-6078.8461538461543</v>
      </c>
      <c r="K12" s="116">
        <v>-8751.923076923078</v>
      </c>
      <c r="L12" s="116">
        <v>-8751.923076923078</v>
      </c>
      <c r="M12" s="116">
        <v>-8751.923076923078</v>
      </c>
      <c r="N12" s="116">
        <v>-8751.923076923078</v>
      </c>
      <c r="O12" s="116">
        <v>-8751.923076923078</v>
      </c>
      <c r="P12" s="116">
        <v>-8751.923076923078</v>
      </c>
      <c r="Q12" s="116">
        <v>-9317.548076923078</v>
      </c>
      <c r="R12" s="116">
        <v>-10161.298076923078</v>
      </c>
      <c r="S12" s="116">
        <v>-15660.336538461539</v>
      </c>
      <c r="T12" s="116">
        <v>-16257.211538461539</v>
      </c>
      <c r="U12" s="116">
        <v>9656.8626320675903</v>
      </c>
      <c r="V12" s="116">
        <v>6935.9627357514491</v>
      </c>
      <c r="W12" s="116">
        <v>6213.1397625122308</v>
      </c>
      <c r="X12" s="116">
        <v>5546.5667892730125</v>
      </c>
      <c r="Y12" s="116">
        <v>2291.2918929568709</v>
      </c>
      <c r="Z12" s="116">
        <v>1609.0939197176526</v>
      </c>
      <c r="AA12" s="116">
        <v>1083.1459464784343</v>
      </c>
      <c r="AB12" s="116">
        <v>635.32297323921625</v>
      </c>
      <c r="AC12" s="116">
        <v>-1.9326762412674725E-12</v>
      </c>
      <c r="AD12" s="116">
        <v>15645.995911731878</v>
      </c>
      <c r="AE12" s="116">
        <v>15035.837177949705</v>
      </c>
      <c r="AF12" s="116">
        <v>14300.678444167532</v>
      </c>
      <c r="AG12" s="116">
        <v>14300.678444167532</v>
      </c>
      <c r="AH12" s="116">
        <v>8722.7312488468961</v>
      </c>
      <c r="AI12" s="116">
        <v>8190.6975150647231</v>
      </c>
      <c r="AJ12" s="116">
        <v>6002.4137812825502</v>
      </c>
      <c r="AK12" s="116">
        <v>3019.1781244234535</v>
      </c>
      <c r="AL12" s="116">
        <v>2787.1443906412801</v>
      </c>
      <c r="AM12" s="116">
        <v>2642.6106568591067</v>
      </c>
      <c r="AN12" s="429"/>
      <c r="AO12" s="429"/>
    </row>
    <row r="13" spans="1:41">
      <c r="A13" s="373" t="s">
        <v>725</v>
      </c>
      <c r="B13" s="374"/>
      <c r="C13" s="374"/>
      <c r="D13" s="374"/>
      <c r="E13" s="374"/>
      <c r="F13" s="374"/>
      <c r="G13" s="374"/>
      <c r="H13" s="374"/>
      <c r="I13" s="374"/>
      <c r="J13" s="374"/>
      <c r="K13" s="374"/>
      <c r="L13" s="374"/>
      <c r="M13" s="374"/>
      <c r="N13" s="374"/>
      <c r="O13" s="374"/>
      <c r="P13" s="374"/>
      <c r="Q13" s="374"/>
      <c r="R13" s="374"/>
      <c r="S13" s="374"/>
      <c r="T13" s="375"/>
      <c r="U13" s="375"/>
      <c r="V13" s="375"/>
      <c r="W13" s="375"/>
      <c r="X13" s="375"/>
      <c r="Y13" s="375"/>
      <c r="Z13" s="375"/>
      <c r="AA13" s="375"/>
      <c r="AB13" s="375"/>
      <c r="AC13" s="375"/>
      <c r="AD13" s="375"/>
      <c r="AE13" s="375"/>
      <c r="AF13" s="375"/>
      <c r="AG13" s="375"/>
      <c r="AH13" s="375"/>
      <c r="AI13" s="375"/>
      <c r="AJ13" s="375"/>
      <c r="AK13" s="375"/>
      <c r="AL13" s="375"/>
      <c r="AM13" s="375"/>
      <c r="AN13" s="428"/>
      <c r="AO13" s="428"/>
    </row>
    <row r="14" spans="1:41">
      <c r="A14" s="105" t="s">
        <v>710</v>
      </c>
      <c r="B14" s="113">
        <v>0</v>
      </c>
      <c r="C14" s="113">
        <v>0</v>
      </c>
      <c r="D14" s="113">
        <v>0</v>
      </c>
      <c r="E14" s="113">
        <v>7</v>
      </c>
      <c r="F14" s="113">
        <v>8.25</v>
      </c>
      <c r="G14" s="113">
        <v>8.25</v>
      </c>
      <c r="H14" s="113">
        <v>8.5</v>
      </c>
      <c r="I14" s="113">
        <v>7.75</v>
      </c>
      <c r="J14" s="113">
        <v>20.25</v>
      </c>
      <c r="K14" s="113">
        <v>14</v>
      </c>
      <c r="L14" s="113">
        <v>0</v>
      </c>
      <c r="M14" s="113">
        <v>0</v>
      </c>
      <c r="N14" s="113">
        <v>0</v>
      </c>
      <c r="O14" s="113">
        <v>0</v>
      </c>
      <c r="P14" s="113">
        <v>0</v>
      </c>
      <c r="Q14" s="113">
        <v>45.25</v>
      </c>
      <c r="R14" s="113">
        <v>67.5</v>
      </c>
      <c r="S14" s="113">
        <v>35</v>
      </c>
      <c r="T14" s="113">
        <v>40.5</v>
      </c>
      <c r="U14" s="113">
        <v>70.25</v>
      </c>
      <c r="V14" s="113">
        <v>32.5</v>
      </c>
      <c r="W14" s="113">
        <v>56.25</v>
      </c>
      <c r="X14" s="113">
        <v>46.75</v>
      </c>
      <c r="Y14" s="113">
        <v>40</v>
      </c>
      <c r="Z14" s="113">
        <v>38.25</v>
      </c>
      <c r="AA14" s="113">
        <v>73.25</v>
      </c>
      <c r="AB14" s="113">
        <v>48.25</v>
      </c>
      <c r="AC14" s="113">
        <v>23</v>
      </c>
      <c r="AD14" s="113">
        <v>44.25</v>
      </c>
      <c r="AE14" s="113">
        <v>27.5</v>
      </c>
      <c r="AF14" s="113">
        <v>32.25</v>
      </c>
      <c r="AG14" s="113">
        <v>23.25</v>
      </c>
      <c r="AH14" s="113">
        <v>50.75</v>
      </c>
      <c r="AI14" s="113"/>
      <c r="AJ14" s="113"/>
      <c r="AK14" s="113"/>
      <c r="AL14" s="113"/>
      <c r="AM14" s="113"/>
      <c r="AN14" s="427"/>
      <c r="AO14" s="427"/>
    </row>
    <row r="15" spans="1:41">
      <c r="A15" s="104" t="s">
        <v>257</v>
      </c>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427"/>
      <c r="AO15" s="427"/>
    </row>
    <row r="16" spans="1:41">
      <c r="A16" s="106" t="s">
        <v>549</v>
      </c>
      <c r="B16" s="115"/>
      <c r="C16" s="115"/>
      <c r="D16" s="115"/>
      <c r="E16" s="115"/>
      <c r="F16" s="115"/>
      <c r="G16" s="115"/>
      <c r="H16" s="115"/>
      <c r="I16" s="115"/>
      <c r="J16" s="115"/>
      <c r="K16" s="115"/>
      <c r="L16" s="115"/>
      <c r="M16" s="115"/>
      <c r="N16" s="115"/>
      <c r="O16" s="115"/>
      <c r="P16" s="115"/>
      <c r="Q16" s="115"/>
      <c r="R16" s="115"/>
      <c r="S16" s="115"/>
      <c r="T16" s="115"/>
      <c r="U16" s="115">
        <v>28243.147143768347</v>
      </c>
      <c r="V16" s="115"/>
      <c r="W16" s="115"/>
      <c r="X16" s="115"/>
      <c r="Y16" s="115"/>
      <c r="Z16" s="115"/>
      <c r="AA16" s="115"/>
      <c r="AB16" s="115"/>
      <c r="AC16" s="115"/>
      <c r="AD16" s="115">
        <v>16334.279645514052</v>
      </c>
      <c r="AE16" s="115"/>
      <c r="AF16" s="115"/>
      <c r="AG16" s="115"/>
      <c r="AH16" s="115"/>
      <c r="AI16" s="115"/>
      <c r="AJ16" s="115"/>
      <c r="AK16" s="115"/>
      <c r="AL16" s="115"/>
      <c r="AM16" s="115"/>
      <c r="AN16" s="427"/>
      <c r="AO16" s="427"/>
    </row>
    <row r="17" spans="1:40">
      <c r="A17" s="106" t="s">
        <v>548</v>
      </c>
      <c r="B17" s="115"/>
      <c r="C17" s="115"/>
      <c r="D17" s="115"/>
      <c r="E17" s="115"/>
      <c r="F17" s="115"/>
      <c r="G17" s="115"/>
      <c r="H17" s="115"/>
      <c r="I17" s="115"/>
      <c r="J17" s="115"/>
      <c r="K17" s="115"/>
      <c r="L17" s="115"/>
      <c r="M17" s="115"/>
      <c r="N17" s="115"/>
      <c r="O17" s="115"/>
      <c r="P17" s="115"/>
      <c r="Q17" s="115"/>
      <c r="R17" s="115"/>
      <c r="S17" s="115"/>
      <c r="T17" s="115"/>
      <c r="U17" s="115"/>
      <c r="V17" s="115"/>
      <c r="W17" s="115">
        <v>263.52999999999997</v>
      </c>
      <c r="X17" s="115"/>
      <c r="Y17" s="115">
        <v>790.58</v>
      </c>
      <c r="Z17" s="115"/>
      <c r="AA17" s="115"/>
      <c r="AB17" s="115"/>
      <c r="AC17" s="115"/>
      <c r="AD17" s="115"/>
      <c r="AE17" s="115"/>
      <c r="AF17" s="115"/>
      <c r="AG17" s="115"/>
      <c r="AH17" s="115"/>
      <c r="AI17" s="115"/>
      <c r="AJ17" s="115"/>
      <c r="AK17" s="115"/>
      <c r="AL17" s="115"/>
      <c r="AM17" s="115"/>
    </row>
    <row r="18" spans="1:40" ht="16" customHeight="1">
      <c r="A18" s="104" t="s">
        <v>256</v>
      </c>
      <c r="B18" s="112"/>
      <c r="C18" s="112"/>
      <c r="D18" s="112"/>
      <c r="E18" s="112"/>
      <c r="F18" s="112"/>
      <c r="G18" s="112"/>
      <c r="H18" s="112"/>
      <c r="I18" s="112"/>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c r="AG18" s="112"/>
      <c r="AH18" s="112"/>
      <c r="AI18" s="112"/>
      <c r="AJ18" s="112"/>
      <c r="AK18" s="112"/>
      <c r="AL18" s="112"/>
      <c r="AM18" s="112"/>
    </row>
    <row r="19" spans="1:40">
      <c r="A19" s="105" t="s">
        <v>29</v>
      </c>
      <c r="B19" s="111"/>
      <c r="C19" s="111"/>
      <c r="D19" s="111"/>
      <c r="E19" s="111">
        <v>-2530.7692307692309</v>
      </c>
      <c r="F19" s="111"/>
      <c r="G19" s="111"/>
      <c r="H19" s="111">
        <v>-1898.0769230769233</v>
      </c>
      <c r="I19" s="111"/>
      <c r="J19" s="111"/>
      <c r="K19" s="111">
        <v>-1898.0769230769233</v>
      </c>
      <c r="L19" s="111"/>
      <c r="M19" s="111"/>
      <c r="N19" s="111"/>
      <c r="O19" s="111"/>
      <c r="P19" s="111"/>
      <c r="Q19" s="111"/>
      <c r="R19" s="111"/>
      <c r="S19" s="111">
        <v>-5061.5384615384619</v>
      </c>
      <c r="T19" s="111"/>
      <c r="U19" s="111"/>
      <c r="V19" s="111">
        <v>-1898.0769230769233</v>
      </c>
      <c r="W19" s="111"/>
      <c r="X19" s="111"/>
      <c r="Y19" s="111">
        <v>-1898.0769230769233</v>
      </c>
      <c r="Z19" s="111"/>
      <c r="AA19" s="111"/>
      <c r="AB19" s="111"/>
      <c r="AC19" s="111"/>
      <c r="AD19" s="111"/>
      <c r="AE19" s="111"/>
      <c r="AF19" s="111"/>
      <c r="AG19" s="111">
        <v>-5061.5384615384619</v>
      </c>
      <c r="AH19" s="111"/>
      <c r="AI19" s="111"/>
      <c r="AJ19" s="111">
        <f>AJ40-1898.07692307692</f>
        <v>-1898.0769230769199</v>
      </c>
      <c r="AK19" s="111"/>
      <c r="AL19" s="111"/>
      <c r="AM19" s="111">
        <v>-1898.0769230769233</v>
      </c>
      <c r="AN19" s="119"/>
    </row>
    <row r="20" spans="1:40">
      <c r="A20" s="105" t="s">
        <v>4</v>
      </c>
      <c r="B20" s="111"/>
      <c r="C20" s="111"/>
      <c r="D20" s="111"/>
      <c r="E20" s="111"/>
      <c r="F20" s="111"/>
      <c r="G20" s="111">
        <v>-300</v>
      </c>
      <c r="H20" s="111"/>
      <c r="I20" s="111"/>
      <c r="J20" s="111"/>
      <c r="K20" s="111">
        <v>-200</v>
      </c>
      <c r="L20" s="111"/>
      <c r="M20" s="111"/>
      <c r="N20" s="111"/>
      <c r="O20" s="111"/>
      <c r="P20" s="111"/>
      <c r="Q20" s="111"/>
      <c r="R20" s="111"/>
      <c r="S20" s="111"/>
      <c r="T20" s="111"/>
      <c r="U20" s="111">
        <v>-500</v>
      </c>
      <c r="V20" s="111"/>
      <c r="W20" s="111"/>
      <c r="X20" s="111"/>
      <c r="Y20" s="111">
        <v>-200</v>
      </c>
      <c r="Z20" s="111"/>
      <c r="AA20" s="111"/>
      <c r="AB20" s="111"/>
      <c r="AC20" s="111"/>
      <c r="AD20" s="111"/>
      <c r="AE20" s="111"/>
      <c r="AF20" s="111"/>
      <c r="AG20" s="111"/>
      <c r="AH20" s="111"/>
      <c r="AI20" s="111">
        <v>-500</v>
      </c>
      <c r="AJ20" s="111"/>
      <c r="AK20" s="111"/>
      <c r="AL20" s="111"/>
      <c r="AM20" s="111">
        <v>-200</v>
      </c>
      <c r="AN20" s="119"/>
    </row>
    <row r="21" spans="1:40">
      <c r="A21" s="105" t="s">
        <v>11</v>
      </c>
      <c r="B21" s="111"/>
      <c r="C21" s="111"/>
      <c r="D21" s="111"/>
      <c r="E21" s="111"/>
      <c r="F21" s="111"/>
      <c r="G21" s="111">
        <v>-600</v>
      </c>
      <c r="H21" s="111"/>
      <c r="I21" s="111"/>
      <c r="J21" s="111"/>
      <c r="K21" s="111">
        <v>-400</v>
      </c>
      <c r="L21" s="111"/>
      <c r="M21" s="111"/>
      <c r="N21" s="111"/>
      <c r="O21" s="111"/>
      <c r="P21" s="111"/>
      <c r="Q21" s="111"/>
      <c r="R21" s="111"/>
      <c r="S21" s="111"/>
      <c r="T21" s="111"/>
      <c r="U21" s="111">
        <v>-1000</v>
      </c>
      <c r="V21" s="111"/>
      <c r="W21" s="111"/>
      <c r="X21" s="111"/>
      <c r="Y21" s="111">
        <v>-400</v>
      </c>
      <c r="Z21" s="111"/>
      <c r="AA21" s="111"/>
      <c r="AB21" s="111"/>
      <c r="AC21" s="111"/>
      <c r="AD21" s="111"/>
      <c r="AE21" s="111"/>
      <c r="AF21" s="111"/>
      <c r="AG21" s="111"/>
      <c r="AH21" s="111"/>
      <c r="AI21" s="111">
        <v>-1000</v>
      </c>
      <c r="AJ21" s="111"/>
      <c r="AK21" s="111"/>
      <c r="AL21" s="111"/>
      <c r="AM21" s="111">
        <v>-400</v>
      </c>
      <c r="AN21" s="119"/>
    </row>
    <row r="22" spans="1:40">
      <c r="A22" s="105" t="s">
        <v>259</v>
      </c>
      <c r="B22" s="111">
        <v>0</v>
      </c>
      <c r="C22" s="111">
        <v>0</v>
      </c>
      <c r="D22" s="111">
        <v>0</v>
      </c>
      <c r="E22" s="111">
        <v>-87.5</v>
      </c>
      <c r="F22" s="111">
        <v>-103.125</v>
      </c>
      <c r="G22" s="111">
        <v>-103.125</v>
      </c>
      <c r="H22" s="111">
        <v>-106.25</v>
      </c>
      <c r="I22" s="111">
        <v>-96.875</v>
      </c>
      <c r="J22" s="111">
        <v>-253.125</v>
      </c>
      <c r="K22" s="111">
        <v>-175</v>
      </c>
      <c r="L22" s="111">
        <v>0</v>
      </c>
      <c r="M22" s="111">
        <v>0</v>
      </c>
      <c r="N22" s="111">
        <v>0</v>
      </c>
      <c r="O22" s="111">
        <v>0</v>
      </c>
      <c r="P22" s="111">
        <v>0</v>
      </c>
      <c r="Q22" s="111">
        <v>-565.625</v>
      </c>
      <c r="R22" s="111">
        <v>-843.75</v>
      </c>
      <c r="S22" s="111">
        <v>-437.5</v>
      </c>
      <c r="T22" s="111">
        <v>-506.25</v>
      </c>
      <c r="U22" s="111">
        <v>-878.125</v>
      </c>
      <c r="V22" s="111">
        <v>-406.25</v>
      </c>
      <c r="W22" s="111">
        <v>-703.125</v>
      </c>
      <c r="X22" s="111">
        <v>-584.375</v>
      </c>
      <c r="Y22" s="111">
        <v>-500</v>
      </c>
      <c r="Z22" s="111">
        <v>-478.125</v>
      </c>
      <c r="AA22" s="111">
        <v>-915.625</v>
      </c>
      <c r="AB22" s="111">
        <v>-603.125</v>
      </c>
      <c r="AC22" s="111">
        <v>-287.5</v>
      </c>
      <c r="AD22" s="111">
        <v>-553.125</v>
      </c>
      <c r="AE22" s="111">
        <v>-343.75</v>
      </c>
      <c r="AF22" s="111">
        <v>-403.125</v>
      </c>
      <c r="AG22" s="111">
        <v>-290.625</v>
      </c>
      <c r="AH22" s="111">
        <v>-634.375</v>
      </c>
      <c r="AI22" s="111">
        <v>0</v>
      </c>
      <c r="AJ22" s="111">
        <v>0</v>
      </c>
      <c r="AK22" s="111">
        <v>0</v>
      </c>
      <c r="AL22" s="111">
        <v>0</v>
      </c>
      <c r="AM22" s="111">
        <v>0</v>
      </c>
      <c r="AN22" s="119"/>
    </row>
    <row r="23" spans="1:40">
      <c r="A23" s="105" t="s">
        <v>576</v>
      </c>
      <c r="B23" s="111">
        <v>0</v>
      </c>
      <c r="C23" s="111">
        <v>0</v>
      </c>
      <c r="D23" s="111">
        <v>0</v>
      </c>
      <c r="E23" s="111">
        <v>0</v>
      </c>
      <c r="F23" s="111">
        <v>0</v>
      </c>
      <c r="G23" s="111">
        <v>0</v>
      </c>
      <c r="H23" s="111">
        <v>0</v>
      </c>
      <c r="I23" s="111">
        <v>0</v>
      </c>
      <c r="J23" s="111">
        <v>0</v>
      </c>
      <c r="K23" s="111">
        <v>0</v>
      </c>
      <c r="L23" s="111">
        <v>0</v>
      </c>
      <c r="M23" s="111">
        <v>0</v>
      </c>
      <c r="N23" s="111">
        <v>0</v>
      </c>
      <c r="O23" s="111">
        <v>0</v>
      </c>
      <c r="P23" s="111">
        <v>0</v>
      </c>
      <c r="Q23" s="111">
        <v>0</v>
      </c>
      <c r="R23" s="111">
        <v>0</v>
      </c>
      <c r="S23" s="111">
        <v>0</v>
      </c>
      <c r="T23" s="111">
        <v>0</v>
      </c>
      <c r="U23" s="111">
        <v>-91.572973239218143</v>
      </c>
      <c r="V23" s="111">
        <v>-91.572973239218143</v>
      </c>
      <c r="W23" s="111">
        <v>-91.572973239218143</v>
      </c>
      <c r="X23" s="111">
        <v>-91.572973239218143</v>
      </c>
      <c r="Y23" s="111">
        <v>-91.572973239218143</v>
      </c>
      <c r="Z23" s="111">
        <v>-91.572973239218143</v>
      </c>
      <c r="AA23" s="111">
        <v>-91.572973239218143</v>
      </c>
      <c r="AB23" s="111">
        <v>-91.572973239218143</v>
      </c>
      <c r="AC23" s="111">
        <v>-91.572973239218143</v>
      </c>
      <c r="AD23" s="111">
        <v>-144.53373378217333</v>
      </c>
      <c r="AE23" s="111">
        <v>-144.53373378217333</v>
      </c>
      <c r="AF23" s="111">
        <v>-144.53373378217333</v>
      </c>
      <c r="AG23" s="111">
        <v>-144.53373378217333</v>
      </c>
      <c r="AH23" s="111">
        <v>-144.53373378217333</v>
      </c>
      <c r="AI23" s="111">
        <v>-144.53373378217333</v>
      </c>
      <c r="AJ23" s="111">
        <v>-144.53373378217333</v>
      </c>
      <c r="AK23" s="111">
        <v>-144.53373378217333</v>
      </c>
      <c r="AL23" s="111">
        <v>-144.53373378217333</v>
      </c>
      <c r="AM23" s="111">
        <v>-144.53373378217299</v>
      </c>
      <c r="AN23" s="119"/>
    </row>
    <row r="24" spans="1:40">
      <c r="A24" s="105" t="s">
        <v>547</v>
      </c>
      <c r="B24" s="111"/>
      <c r="C24" s="111"/>
      <c r="D24" s="111"/>
      <c r="E24" s="111"/>
      <c r="F24" s="111"/>
      <c r="G24" s="111"/>
      <c r="H24" s="111"/>
      <c r="I24" s="111"/>
      <c r="J24" s="111"/>
      <c r="K24" s="111"/>
      <c r="L24" s="111"/>
      <c r="M24" s="111"/>
      <c r="N24" s="111"/>
      <c r="O24" s="111"/>
      <c r="P24" s="111"/>
      <c r="Q24" s="111"/>
      <c r="R24" s="111"/>
      <c r="S24" s="111"/>
      <c r="T24" s="111"/>
      <c r="U24" s="111"/>
      <c r="V24" s="111"/>
      <c r="W24" s="111">
        <v>-115.33</v>
      </c>
      <c r="X24" s="111"/>
      <c r="Y24" s="111">
        <v>-345.99</v>
      </c>
      <c r="Z24" s="111"/>
      <c r="AA24" s="111"/>
      <c r="AB24" s="111"/>
      <c r="AC24" s="111"/>
      <c r="AD24" s="111"/>
      <c r="AE24" s="111"/>
      <c r="AF24" s="111"/>
      <c r="AG24" s="111"/>
      <c r="AH24" s="111"/>
      <c r="AI24" s="111"/>
      <c r="AJ24" s="111"/>
      <c r="AK24" s="111"/>
      <c r="AL24" s="111"/>
      <c r="AM24" s="111"/>
      <c r="AN24" s="119"/>
    </row>
    <row r="25" spans="1:40">
      <c r="A25" s="107" t="s">
        <v>579</v>
      </c>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c r="AA25" s="110"/>
      <c r="AB25" s="110"/>
      <c r="AC25" s="110"/>
      <c r="AD25" s="110"/>
      <c r="AE25" s="110"/>
      <c r="AF25" s="110"/>
      <c r="AG25" s="110"/>
      <c r="AH25" s="110"/>
      <c r="AI25" s="110"/>
      <c r="AJ25" s="110"/>
      <c r="AK25" s="110"/>
      <c r="AL25" s="110"/>
      <c r="AM25" s="110"/>
    </row>
    <row r="26" spans="1:40">
      <c r="A26" s="108" t="s">
        <v>577</v>
      </c>
      <c r="B26" s="111">
        <v>0</v>
      </c>
      <c r="C26" s="111">
        <v>0</v>
      </c>
      <c r="D26" s="111">
        <v>0</v>
      </c>
      <c r="E26" s="111">
        <v>0</v>
      </c>
      <c r="F26" s="111">
        <v>0</v>
      </c>
      <c r="G26" s="111">
        <v>0</v>
      </c>
      <c r="H26" s="111">
        <v>0</v>
      </c>
      <c r="I26" s="111">
        <v>0</v>
      </c>
      <c r="J26" s="111">
        <v>0</v>
      </c>
      <c r="K26" s="111">
        <v>0</v>
      </c>
      <c r="L26" s="111">
        <v>0</v>
      </c>
      <c r="M26" s="111">
        <v>0</v>
      </c>
      <c r="N26" s="111">
        <v>0</v>
      </c>
      <c r="O26" s="111">
        <v>0</v>
      </c>
      <c r="P26" s="111">
        <v>0</v>
      </c>
      <c r="Q26" s="111">
        <v>0</v>
      </c>
      <c r="R26" s="111">
        <v>0</v>
      </c>
      <c r="S26" s="111">
        <v>0</v>
      </c>
      <c r="T26" s="111">
        <v>0</v>
      </c>
      <c r="U26" s="111">
        <v>28243.147143768347</v>
      </c>
      <c r="V26" s="111">
        <v>28243.147143768347</v>
      </c>
      <c r="W26" s="111">
        <v>28243.147143768347</v>
      </c>
      <c r="X26" s="111">
        <v>28243.147143768347</v>
      </c>
      <c r="Y26" s="111">
        <v>28243.147143768347</v>
      </c>
      <c r="Z26" s="111">
        <v>28243.147143768347</v>
      </c>
      <c r="AA26" s="111">
        <v>28243.147143768347</v>
      </c>
      <c r="AB26" s="111">
        <v>28243.147143768347</v>
      </c>
      <c r="AC26" s="111">
        <v>28243.147143768347</v>
      </c>
      <c r="AD26" s="111">
        <v>44577.426789282399</v>
      </c>
      <c r="AE26" s="111">
        <v>44577.426789282399</v>
      </c>
      <c r="AF26" s="111">
        <v>44577.426789282399</v>
      </c>
      <c r="AG26" s="111">
        <v>44577.426789282399</v>
      </c>
      <c r="AH26" s="111">
        <v>44577.426789282399</v>
      </c>
      <c r="AI26" s="111">
        <v>44577.426789282399</v>
      </c>
      <c r="AJ26" s="111">
        <v>44577.426789282399</v>
      </c>
      <c r="AK26" s="111">
        <v>44577.426789282399</v>
      </c>
      <c r="AL26" s="111">
        <v>44577.426789282399</v>
      </c>
      <c r="AM26" s="111">
        <v>44577.426789282399</v>
      </c>
    </row>
    <row r="27" spans="1:40">
      <c r="A27" s="105" t="s">
        <v>821</v>
      </c>
      <c r="B27" s="111">
        <v>0</v>
      </c>
      <c r="C27" s="111">
        <v>0</v>
      </c>
      <c r="D27" s="111">
        <v>0</v>
      </c>
      <c r="E27" s="111">
        <v>0</v>
      </c>
      <c r="F27" s="111">
        <v>0</v>
      </c>
      <c r="G27" s="111">
        <v>0</v>
      </c>
      <c r="H27" s="111">
        <v>0</v>
      </c>
      <c r="I27" s="111">
        <v>0</v>
      </c>
      <c r="J27" s="111">
        <v>0</v>
      </c>
      <c r="K27" s="111">
        <v>0</v>
      </c>
      <c r="L27" s="111">
        <v>0</v>
      </c>
      <c r="M27" s="111">
        <v>0</v>
      </c>
      <c r="N27" s="111">
        <v>0</v>
      </c>
      <c r="O27" s="111">
        <v>0</v>
      </c>
      <c r="P27" s="111">
        <v>0</v>
      </c>
      <c r="Q27" s="111">
        <v>0</v>
      </c>
      <c r="R27" s="111">
        <v>0</v>
      </c>
      <c r="S27" s="111">
        <v>0</v>
      </c>
      <c r="T27" s="111">
        <v>0</v>
      </c>
      <c r="U27" s="111">
        <v>0</v>
      </c>
      <c r="V27" s="111">
        <v>0</v>
      </c>
      <c r="W27" s="111">
        <v>345.99</v>
      </c>
      <c r="X27" s="111">
        <v>345.99</v>
      </c>
      <c r="Y27" s="111">
        <v>0</v>
      </c>
      <c r="Z27" s="111">
        <v>0</v>
      </c>
      <c r="AA27" s="111">
        <v>0</v>
      </c>
      <c r="AB27" s="111">
        <v>0</v>
      </c>
      <c r="AC27" s="111">
        <v>0</v>
      </c>
      <c r="AD27" s="111">
        <v>0</v>
      </c>
      <c r="AE27" s="111">
        <v>0</v>
      </c>
      <c r="AF27" s="111">
        <v>0</v>
      </c>
      <c r="AG27" s="111">
        <v>0</v>
      </c>
      <c r="AH27" s="111">
        <v>0</v>
      </c>
      <c r="AI27" s="111">
        <v>0</v>
      </c>
      <c r="AJ27" s="111">
        <v>0</v>
      </c>
      <c r="AK27" s="111">
        <v>0</v>
      </c>
      <c r="AL27" s="111">
        <v>0</v>
      </c>
      <c r="AM27" s="111">
        <v>0</v>
      </c>
    </row>
    <row r="28" spans="1:40">
      <c r="A28" s="105" t="s">
        <v>822</v>
      </c>
      <c r="B28" s="111"/>
      <c r="C28" s="111"/>
      <c r="D28" s="111"/>
      <c r="E28" s="111"/>
      <c r="F28" s="111"/>
      <c r="G28" s="111"/>
      <c r="H28" s="111"/>
      <c r="I28" s="111"/>
      <c r="J28" s="111"/>
      <c r="K28" s="111"/>
      <c r="L28" s="111"/>
      <c r="M28" s="111"/>
      <c r="N28" s="111"/>
      <c r="O28" s="111"/>
      <c r="P28" s="111"/>
      <c r="Q28" s="111"/>
      <c r="R28" s="111"/>
      <c r="S28" s="111"/>
      <c r="T28" s="111"/>
      <c r="U28" s="111"/>
      <c r="V28" s="111"/>
      <c r="W28" s="111">
        <v>790.58</v>
      </c>
      <c r="X28" s="111">
        <v>790.58</v>
      </c>
      <c r="Y28" s="111">
        <v>0</v>
      </c>
      <c r="Z28" s="111"/>
      <c r="AA28" s="111"/>
      <c r="AB28" s="111"/>
      <c r="AC28" s="111"/>
      <c r="AD28" s="111"/>
      <c r="AE28" s="111"/>
      <c r="AF28" s="111"/>
      <c r="AG28" s="111"/>
      <c r="AH28" s="111"/>
      <c r="AI28" s="111"/>
      <c r="AJ28" s="111"/>
      <c r="AK28" s="111"/>
      <c r="AL28" s="111"/>
      <c r="AM28" s="111"/>
    </row>
    <row r="29" spans="1:40">
      <c r="A29" s="109" t="s">
        <v>262</v>
      </c>
      <c r="B29" s="116">
        <v>0</v>
      </c>
      <c r="C29" s="116">
        <v>0</v>
      </c>
      <c r="D29" s="116">
        <v>0</v>
      </c>
      <c r="E29" s="116">
        <v>0</v>
      </c>
      <c r="F29" s="116">
        <v>-2618.2692307692309</v>
      </c>
      <c r="G29" s="116">
        <v>-2721.3942307692309</v>
      </c>
      <c r="H29" s="116">
        <v>-3724.5192307692309</v>
      </c>
      <c r="I29" s="116">
        <v>-5728.8461538461543</v>
      </c>
      <c r="J29" s="116">
        <v>-5825.7211538461543</v>
      </c>
      <c r="K29" s="116">
        <v>-6078.8461538461543</v>
      </c>
      <c r="L29" s="116">
        <v>-8751.923076923078</v>
      </c>
      <c r="M29" s="116">
        <v>-8751.923076923078</v>
      </c>
      <c r="N29" s="116">
        <v>-8751.923076923078</v>
      </c>
      <c r="O29" s="116">
        <v>-8751.923076923078</v>
      </c>
      <c r="P29" s="116">
        <v>-8751.923076923078</v>
      </c>
      <c r="Q29" s="116">
        <v>-8751.923076923078</v>
      </c>
      <c r="R29" s="116">
        <v>-9317.548076923078</v>
      </c>
      <c r="S29" s="116">
        <v>-10161.298076923078</v>
      </c>
      <c r="T29" s="116">
        <v>-15660.336538461539</v>
      </c>
      <c r="U29" s="116">
        <v>-16166.586538461539</v>
      </c>
      <c r="V29" s="116">
        <v>9606.8626320675903</v>
      </c>
      <c r="W29" s="116">
        <v>7210.9627357514491</v>
      </c>
      <c r="X29" s="116">
        <v>6564.4647625122307</v>
      </c>
      <c r="Y29" s="116">
        <v>5888.5167892730124</v>
      </c>
      <c r="Z29" s="116">
        <v>3243.4568929568704</v>
      </c>
      <c r="AA29" s="116">
        <v>2673.7589197176521</v>
      </c>
      <c r="AB29" s="116">
        <v>1666.5609464784338</v>
      </c>
      <c r="AC29" s="116">
        <v>971.86297323921565</v>
      </c>
      <c r="AD29" s="116">
        <v>592.78999999999746</v>
      </c>
      <c r="AE29" s="116">
        <v>16229.410911731877</v>
      </c>
      <c r="AF29" s="116">
        <v>15741.127177949704</v>
      </c>
      <c r="AG29" s="116">
        <v>15193.468444167531</v>
      </c>
      <c r="AH29" s="116">
        <v>9696.7712488468969</v>
      </c>
      <c r="AI29" s="116">
        <v>8917.862515064724</v>
      </c>
      <c r="AJ29" s="116">
        <v>7273.3287812825511</v>
      </c>
      <c r="AK29" s="116">
        <v>5230.7181244234544</v>
      </c>
      <c r="AL29" s="116">
        <v>5086.1843906412814</v>
      </c>
      <c r="AM29" s="116">
        <v>4941.6506568591085</v>
      </c>
    </row>
    <row r="30" spans="1:40">
      <c r="A30" s="105" t="s">
        <v>264</v>
      </c>
      <c r="B30" s="111">
        <v>0</v>
      </c>
      <c r="C30" s="111">
        <v>0</v>
      </c>
      <c r="D30" s="111">
        <v>0</v>
      </c>
      <c r="E30" s="111">
        <v>-2618.2692307692309</v>
      </c>
      <c r="F30" s="111">
        <v>-103.125</v>
      </c>
      <c r="G30" s="111">
        <v>-1003.125</v>
      </c>
      <c r="H30" s="111">
        <v>-2004.3269230769233</v>
      </c>
      <c r="I30" s="111">
        <v>-96.875</v>
      </c>
      <c r="J30" s="111">
        <v>-253.125</v>
      </c>
      <c r="K30" s="111">
        <v>-2673.0769230769233</v>
      </c>
      <c r="L30" s="111">
        <v>0</v>
      </c>
      <c r="M30" s="111">
        <v>0</v>
      </c>
      <c r="N30" s="111">
        <v>0</v>
      </c>
      <c r="O30" s="111">
        <v>0</v>
      </c>
      <c r="P30" s="111">
        <v>0</v>
      </c>
      <c r="Q30" s="111">
        <v>-565.625</v>
      </c>
      <c r="R30" s="111">
        <v>-843.75</v>
      </c>
      <c r="S30" s="111">
        <v>-5499.0384615384619</v>
      </c>
      <c r="T30" s="111">
        <v>-506.25</v>
      </c>
      <c r="U30" s="111">
        <v>-2469.6979732392183</v>
      </c>
      <c r="V30" s="111">
        <v>-2395.8998963161416</v>
      </c>
      <c r="W30" s="111">
        <v>-910.02797323921823</v>
      </c>
      <c r="X30" s="111">
        <v>-675.94797323921819</v>
      </c>
      <c r="Y30" s="111">
        <v>-3435.6398963161419</v>
      </c>
      <c r="Z30" s="111">
        <v>-569.69797323921819</v>
      </c>
      <c r="AA30" s="111">
        <v>-1007.1979732392182</v>
      </c>
      <c r="AB30" s="111">
        <v>-694.69797323921819</v>
      </c>
      <c r="AC30" s="111">
        <v>-379.07297323921813</v>
      </c>
      <c r="AD30" s="111">
        <v>-697.65873378217339</v>
      </c>
      <c r="AE30" s="111">
        <v>-488.28373378217333</v>
      </c>
      <c r="AF30" s="111">
        <v>-547.65873378217339</v>
      </c>
      <c r="AG30" s="111">
        <v>-5496.6971953206348</v>
      </c>
      <c r="AH30" s="111">
        <v>-778.90873378217339</v>
      </c>
      <c r="AI30" s="111">
        <v>-1644.5337337821734</v>
      </c>
      <c r="AJ30" s="111">
        <v>-2042.6106568590967</v>
      </c>
      <c r="AK30" s="111">
        <v>-144.53373378217333</v>
      </c>
      <c r="AL30" s="111">
        <v>-144.53373378217333</v>
      </c>
      <c r="AM30" s="111">
        <v>-2642.6106568590967</v>
      </c>
    </row>
    <row r="31" spans="1:40">
      <c r="A31" s="106" t="s">
        <v>265</v>
      </c>
      <c r="B31" s="115">
        <v>0</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28243.147143768347</v>
      </c>
      <c r="V31" s="115">
        <v>0</v>
      </c>
      <c r="W31" s="115">
        <v>263.52999999999997</v>
      </c>
      <c r="X31" s="115">
        <v>0</v>
      </c>
      <c r="Y31" s="115">
        <v>790.58</v>
      </c>
      <c r="Z31" s="115">
        <v>0</v>
      </c>
      <c r="AA31" s="115">
        <v>0</v>
      </c>
      <c r="AB31" s="115">
        <v>0</v>
      </c>
      <c r="AC31" s="115">
        <v>0</v>
      </c>
      <c r="AD31" s="115">
        <v>16334.279645514052</v>
      </c>
      <c r="AE31" s="115">
        <v>0</v>
      </c>
      <c r="AF31" s="115">
        <v>0</v>
      </c>
      <c r="AG31" s="115">
        <v>0</v>
      </c>
      <c r="AH31" s="115">
        <v>0</v>
      </c>
      <c r="AI31" s="115">
        <v>0</v>
      </c>
      <c r="AJ31" s="115">
        <v>0</v>
      </c>
      <c r="AK31" s="115">
        <v>0</v>
      </c>
      <c r="AL31" s="115">
        <v>0</v>
      </c>
      <c r="AM31" s="115">
        <v>0</v>
      </c>
    </row>
    <row r="32" spans="1:40">
      <c r="A32" s="109" t="s">
        <v>263</v>
      </c>
      <c r="B32" s="116">
        <v>0</v>
      </c>
      <c r="C32" s="116">
        <v>0</v>
      </c>
      <c r="D32" s="116">
        <v>0</v>
      </c>
      <c r="E32" s="116">
        <v>-2618.2692307692309</v>
      </c>
      <c r="F32" s="116">
        <v>-2721.3942307692309</v>
      </c>
      <c r="G32" s="116">
        <v>-3724.5192307692309</v>
      </c>
      <c r="H32" s="116">
        <v>-5728.8461538461543</v>
      </c>
      <c r="I32" s="116">
        <v>-5825.7211538461543</v>
      </c>
      <c r="J32" s="116">
        <v>-6078.8461538461543</v>
      </c>
      <c r="K32" s="116">
        <v>-8751.923076923078</v>
      </c>
      <c r="L32" s="116">
        <v>-8751.923076923078</v>
      </c>
      <c r="M32" s="116">
        <v>-8751.923076923078</v>
      </c>
      <c r="N32" s="116">
        <v>-8751.923076923078</v>
      </c>
      <c r="O32" s="116">
        <v>-8751.923076923078</v>
      </c>
      <c r="P32" s="116">
        <v>-8751.923076923078</v>
      </c>
      <c r="Q32" s="116">
        <v>-9317.548076923078</v>
      </c>
      <c r="R32" s="116">
        <v>-10161.298076923078</v>
      </c>
      <c r="S32" s="116">
        <v>-15660.336538461539</v>
      </c>
      <c r="T32" s="116">
        <v>-16166.586538461539</v>
      </c>
      <c r="U32" s="116">
        <v>9606.8626320675903</v>
      </c>
      <c r="V32" s="116">
        <v>7210.9627357514491</v>
      </c>
      <c r="W32" s="116">
        <v>6564.4647625122307</v>
      </c>
      <c r="X32" s="116">
        <v>5888.5167892730124</v>
      </c>
      <c r="Y32" s="116">
        <v>3243.4568929568704</v>
      </c>
      <c r="Z32" s="116">
        <v>2673.7589197176521</v>
      </c>
      <c r="AA32" s="116">
        <v>1666.5609464784338</v>
      </c>
      <c r="AB32" s="116">
        <v>971.86297323921565</v>
      </c>
      <c r="AC32" s="116">
        <v>592.78999999999746</v>
      </c>
      <c r="AD32" s="116">
        <v>16229.410911731877</v>
      </c>
      <c r="AE32" s="116">
        <v>15741.127177949704</v>
      </c>
      <c r="AF32" s="116">
        <v>15193.468444167531</v>
      </c>
      <c r="AG32" s="116">
        <v>9696.7712488468969</v>
      </c>
      <c r="AH32" s="116">
        <v>8917.862515064724</v>
      </c>
      <c r="AI32" s="116">
        <v>7273.3287812825511</v>
      </c>
      <c r="AJ32" s="116">
        <v>5230.7181244234544</v>
      </c>
      <c r="AK32" s="116">
        <v>5086.1843906412814</v>
      </c>
      <c r="AL32" s="116">
        <v>4941.6506568591085</v>
      </c>
      <c r="AM32" s="116">
        <v>2299.0400000000118</v>
      </c>
    </row>
    <row r="33" spans="1:39">
      <c r="A33" s="376" t="s">
        <v>1246</v>
      </c>
      <c r="B33" s="377">
        <v>0</v>
      </c>
      <c r="C33" s="377">
        <v>0</v>
      </c>
      <c r="D33" s="377">
        <v>0</v>
      </c>
      <c r="E33" s="377">
        <v>0</v>
      </c>
      <c r="F33" s="377">
        <v>0</v>
      </c>
      <c r="G33" s="377">
        <v>0</v>
      </c>
      <c r="H33" s="377">
        <v>0</v>
      </c>
      <c r="I33" s="377">
        <v>0</v>
      </c>
      <c r="J33" s="377">
        <v>0</v>
      </c>
      <c r="K33" s="377">
        <v>0</v>
      </c>
      <c r="L33" s="377">
        <v>0</v>
      </c>
      <c r="M33" s="377">
        <v>0</v>
      </c>
      <c r="N33" s="377">
        <v>0</v>
      </c>
      <c r="O33" s="377">
        <v>0</v>
      </c>
      <c r="P33" s="377">
        <v>0</v>
      </c>
      <c r="Q33" s="377">
        <v>0</v>
      </c>
      <c r="R33" s="377">
        <v>0</v>
      </c>
      <c r="S33" s="377">
        <v>0</v>
      </c>
      <c r="T33" s="377">
        <v>90.625</v>
      </c>
      <c r="U33" s="377">
        <v>-50</v>
      </c>
      <c r="V33" s="377">
        <v>275</v>
      </c>
      <c r="W33" s="377">
        <v>351.32499999999982</v>
      </c>
      <c r="X33" s="377">
        <v>341.94999999999982</v>
      </c>
      <c r="Y33" s="377">
        <v>952.16499999999951</v>
      </c>
      <c r="Z33" s="377">
        <v>1064.6649999999995</v>
      </c>
      <c r="AA33" s="377">
        <v>583.41499999999951</v>
      </c>
      <c r="AB33" s="377">
        <v>336.539999999999</v>
      </c>
      <c r="AC33" s="377">
        <v>592.78999999999905</v>
      </c>
      <c r="AD33" s="377">
        <v>583.41499999999905</v>
      </c>
      <c r="AE33" s="377">
        <v>705.28999999999905</v>
      </c>
      <c r="AF33" s="430">
        <v>892.78999999999905</v>
      </c>
      <c r="AG33" s="430">
        <v>974.04000000000087</v>
      </c>
      <c r="AH33" s="430">
        <v>727.16500000000087</v>
      </c>
      <c r="AI33" s="430">
        <v>1270.9150000000009</v>
      </c>
      <c r="AJ33" s="430">
        <v>2211.5400000000009</v>
      </c>
      <c r="AK33" s="430">
        <v>2299.0400000000013</v>
      </c>
      <c r="AL33" s="430">
        <v>2299.0400000000018</v>
      </c>
      <c r="AM33" s="430">
        <v>2299.0400000000018</v>
      </c>
    </row>
    <row r="34" spans="1:39" s="245" customFormat="1">
      <c r="A34" s="240"/>
      <c r="B34" s="433"/>
      <c r="C34" s="433"/>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240"/>
      <c r="AG34" s="240"/>
      <c r="AH34" s="240"/>
      <c r="AI34" s="240"/>
      <c r="AJ34" s="240"/>
      <c r="AK34" s="240"/>
      <c r="AL34" s="240"/>
      <c r="AM34" s="240"/>
    </row>
    <row r="35" spans="1:39" s="245" customFormat="1">
      <c r="A35" s="240" t="s">
        <v>1400</v>
      </c>
      <c r="B35" s="433"/>
      <c r="C35" s="433"/>
      <c r="D35" s="433"/>
      <c r="E35" s="433"/>
      <c r="F35" s="433"/>
      <c r="G35" s="433"/>
      <c r="H35" s="433"/>
      <c r="I35" s="433"/>
      <c r="J35" s="433"/>
      <c r="K35" s="433"/>
      <c r="L35" s="433"/>
      <c r="M35" s="433"/>
      <c r="N35" s="433"/>
      <c r="O35" s="433"/>
      <c r="P35" s="433"/>
      <c r="Q35" s="433"/>
      <c r="R35" s="433"/>
      <c r="S35" s="433"/>
      <c r="T35" s="433"/>
      <c r="U35" s="433"/>
      <c r="V35" s="433"/>
      <c r="W35" s="433"/>
      <c r="X35" s="433"/>
      <c r="Y35" s="433"/>
      <c r="Z35" s="433"/>
      <c r="AA35" s="433"/>
      <c r="AB35" s="433"/>
      <c r="AC35" s="433"/>
      <c r="AD35" s="433"/>
      <c r="AE35" s="433"/>
      <c r="AF35" s="240"/>
      <c r="AG35" s="240"/>
      <c r="AH35" s="240"/>
      <c r="AI35" s="240"/>
      <c r="AJ35" s="240"/>
      <c r="AK35" s="240"/>
      <c r="AL35" s="240"/>
      <c r="AM35" s="240"/>
    </row>
    <row r="37" spans="1:39">
      <c r="A37" s="175" t="s">
        <v>1385</v>
      </c>
      <c r="B37" s="176"/>
      <c r="C37" s="176"/>
      <c r="D37" s="176"/>
      <c r="E37" s="176"/>
      <c r="F37" s="176"/>
      <c r="G37" s="176"/>
      <c r="H37" s="176"/>
      <c r="I37" s="176"/>
      <c r="J37" s="176"/>
      <c r="K37" s="176"/>
    </row>
    <row r="38" spans="1:39">
      <c r="A38" s="177" t="s">
        <v>728</v>
      </c>
      <c r="B38" s="178" t="s">
        <v>729</v>
      </c>
      <c r="C38" s="178" t="s">
        <v>319</v>
      </c>
      <c r="D38" s="178" t="s">
        <v>304</v>
      </c>
      <c r="E38" s="178" t="s">
        <v>692</v>
      </c>
      <c r="F38" s="178" t="s">
        <v>160</v>
      </c>
      <c r="G38" s="178" t="s">
        <v>171</v>
      </c>
      <c r="H38" s="178" t="s">
        <v>177</v>
      </c>
      <c r="I38" s="178" t="s">
        <v>81</v>
      </c>
    </row>
    <row r="39" spans="1:39">
      <c r="A39" s="179" t="s">
        <v>712</v>
      </c>
      <c r="B39" s="180" t="s">
        <v>719</v>
      </c>
      <c r="C39" s="180">
        <v>6</v>
      </c>
      <c r="D39" s="180"/>
      <c r="E39" s="180"/>
      <c r="F39" s="180">
        <v>1</v>
      </c>
      <c r="G39" s="180"/>
      <c r="H39" s="180">
        <v>2</v>
      </c>
      <c r="I39" s="180">
        <f t="shared" ref="I39:I45" si="0">SUM(C39:H39)</f>
        <v>9</v>
      </c>
      <c r="J39" t="s">
        <v>1443</v>
      </c>
      <c r="K39" t="s">
        <v>1446</v>
      </c>
      <c r="L39" t="s">
        <v>448</v>
      </c>
      <c r="AJ39">
        <f>-1898.07692307692/3</f>
        <v>-632.6923076923066</v>
      </c>
    </row>
    <row r="40" spans="1:39">
      <c r="A40" s="181" t="s">
        <v>711</v>
      </c>
      <c r="B40" s="182" t="s">
        <v>86</v>
      </c>
      <c r="C40" s="182"/>
      <c r="D40" s="182"/>
      <c r="E40" s="182"/>
      <c r="F40" s="182">
        <v>1</v>
      </c>
      <c r="G40" s="182">
        <v>2</v>
      </c>
      <c r="H40" s="182"/>
      <c r="I40" s="237">
        <f t="shared" si="0"/>
        <v>3</v>
      </c>
      <c r="J40" t="s">
        <v>1442</v>
      </c>
      <c r="K40" t="s">
        <v>1439</v>
      </c>
      <c r="L40">
        <v>10</v>
      </c>
      <c r="AH40" t="s">
        <v>1431</v>
      </c>
    </row>
    <row r="41" spans="1:39">
      <c r="A41" s="179" t="s">
        <v>855</v>
      </c>
      <c r="B41" s="180" t="s">
        <v>720</v>
      </c>
      <c r="C41" s="180"/>
      <c r="D41" s="180">
        <v>1.625</v>
      </c>
      <c r="E41" s="180"/>
      <c r="F41" s="180">
        <v>1</v>
      </c>
      <c r="G41" s="180"/>
      <c r="H41" s="180"/>
      <c r="I41" s="180">
        <f t="shared" si="0"/>
        <v>2.625</v>
      </c>
      <c r="J41" t="s">
        <v>1441</v>
      </c>
      <c r="K41" t="s">
        <v>1440</v>
      </c>
      <c r="L41">
        <v>6</v>
      </c>
      <c r="AH41" t="s">
        <v>1432</v>
      </c>
    </row>
    <row r="42" spans="1:39">
      <c r="A42" s="181" t="s">
        <v>714</v>
      </c>
      <c r="B42" s="182" t="s">
        <v>93</v>
      </c>
      <c r="C42" s="182"/>
      <c r="D42" s="182"/>
      <c r="E42" s="182"/>
      <c r="F42" s="182">
        <v>1</v>
      </c>
      <c r="G42" s="182"/>
      <c r="H42" s="182"/>
      <c r="I42" s="237">
        <f t="shared" si="0"/>
        <v>1</v>
      </c>
      <c r="J42" t="s">
        <v>1444</v>
      </c>
      <c r="K42" t="s">
        <v>1445</v>
      </c>
      <c r="L42">
        <f>47.25-I46</f>
        <v>20</v>
      </c>
      <c r="AH42" t="s">
        <v>1433</v>
      </c>
    </row>
    <row r="43" spans="1:39">
      <c r="A43" s="179" t="s">
        <v>715</v>
      </c>
      <c r="B43" s="180" t="s">
        <v>723</v>
      </c>
      <c r="C43" s="180"/>
      <c r="D43" s="180"/>
      <c r="E43" s="180">
        <v>1.625</v>
      </c>
      <c r="F43" s="180">
        <v>1</v>
      </c>
      <c r="G43" s="180"/>
      <c r="H43" s="180"/>
      <c r="I43" s="180">
        <f t="shared" si="0"/>
        <v>2.625</v>
      </c>
    </row>
    <row r="44" spans="1:39">
      <c r="A44" s="181" t="s">
        <v>716</v>
      </c>
      <c r="B44" s="182" t="s">
        <v>721</v>
      </c>
      <c r="C44" s="182">
        <v>7</v>
      </c>
      <c r="D44" s="182"/>
      <c r="E44" s="182"/>
      <c r="F44" s="182">
        <v>1</v>
      </c>
      <c r="G44" s="182"/>
      <c r="H44" s="182"/>
      <c r="I44" s="237">
        <f t="shared" si="0"/>
        <v>8</v>
      </c>
    </row>
    <row r="45" spans="1:39">
      <c r="A45" s="179" t="s">
        <v>717</v>
      </c>
      <c r="B45" s="180" t="s">
        <v>722</v>
      </c>
      <c r="C45" s="180"/>
      <c r="D45" s="180"/>
      <c r="E45" s="180"/>
      <c r="F45" s="180">
        <v>1</v>
      </c>
      <c r="G45" s="180"/>
      <c r="H45" s="180"/>
      <c r="I45" s="180">
        <f t="shared" si="0"/>
        <v>1</v>
      </c>
      <c r="AH45">
        <v>632.69230769230774</v>
      </c>
    </row>
    <row r="46" spans="1:39">
      <c r="H46" s="106" t="s">
        <v>839</v>
      </c>
      <c r="I46" s="238">
        <f>SUM(I39:I45)</f>
        <v>27.25</v>
      </c>
      <c r="AH46">
        <v>450</v>
      </c>
    </row>
    <row r="47" spans="1:39">
      <c r="A47" s="1" t="s">
        <v>851</v>
      </c>
      <c r="B47" s="485" t="s">
        <v>1296</v>
      </c>
      <c r="C47" s="485"/>
      <c r="D47" s="485"/>
      <c r="E47" s="485"/>
      <c r="F47" s="485"/>
      <c r="G47" s="485"/>
      <c r="H47" s="240"/>
      <c r="I47" s="241"/>
      <c r="AH47">
        <v>900</v>
      </c>
    </row>
    <row r="48" spans="1:39">
      <c r="H48" s="240"/>
      <c r="I48" s="241"/>
      <c r="AH48">
        <f>SUM(AH45:AH47)</f>
        <v>1982.6923076923076</v>
      </c>
    </row>
    <row r="49" spans="1:11">
      <c r="A49" s="105" t="s">
        <v>1386</v>
      </c>
    </row>
    <row r="50" spans="1:11">
      <c r="A50" s="223" t="s">
        <v>72</v>
      </c>
      <c r="B50" s="223" t="s">
        <v>73</v>
      </c>
      <c r="C50" s="223" t="s">
        <v>1297</v>
      </c>
      <c r="D50" s="223" t="s">
        <v>1298</v>
      </c>
      <c r="E50" s="223" t="s">
        <v>1299</v>
      </c>
      <c r="F50" s="223" t="s">
        <v>1300</v>
      </c>
      <c r="G50" s="223" t="s">
        <v>1301</v>
      </c>
      <c r="H50" s="223" t="s">
        <v>1302</v>
      </c>
      <c r="I50" s="223" t="s">
        <v>1303</v>
      </c>
      <c r="J50" s="223" t="s">
        <v>81</v>
      </c>
      <c r="K50" s="223" t="s">
        <v>868</v>
      </c>
    </row>
    <row r="51" spans="1:11">
      <c r="A51" s="224" t="s">
        <v>82</v>
      </c>
      <c r="B51" s="225" t="s">
        <v>83</v>
      </c>
      <c r="C51" s="226" t="s">
        <v>84</v>
      </c>
      <c r="D51" s="226" t="s">
        <v>84</v>
      </c>
      <c r="E51" s="226" t="s">
        <v>142</v>
      </c>
      <c r="F51" s="226" t="s">
        <v>84</v>
      </c>
      <c r="G51" s="226" t="s">
        <v>84</v>
      </c>
      <c r="H51" s="226" t="s">
        <v>84</v>
      </c>
      <c r="I51" s="226" t="s">
        <v>84</v>
      </c>
      <c r="J51" s="226" t="s">
        <v>142</v>
      </c>
      <c r="K51" s="226" t="s">
        <v>142</v>
      </c>
    </row>
    <row r="52" spans="1:11">
      <c r="A52" s="419" t="s">
        <v>83</v>
      </c>
      <c r="B52" s="227" t="s">
        <v>86</v>
      </c>
      <c r="C52" s="228" t="s">
        <v>84</v>
      </c>
      <c r="D52" s="228" t="s">
        <v>84</v>
      </c>
      <c r="E52" s="228" t="s">
        <v>142</v>
      </c>
      <c r="F52" s="228" t="s">
        <v>84</v>
      </c>
      <c r="G52" s="228" t="s">
        <v>84</v>
      </c>
      <c r="H52" s="228" t="s">
        <v>84</v>
      </c>
      <c r="I52" s="228" t="s">
        <v>84</v>
      </c>
      <c r="J52" s="228" t="s">
        <v>142</v>
      </c>
      <c r="K52" s="228" t="s">
        <v>142</v>
      </c>
    </row>
    <row r="53" spans="1:11">
      <c r="A53" s="224" t="s">
        <v>87</v>
      </c>
      <c r="B53" s="225" t="s">
        <v>83</v>
      </c>
      <c r="C53" s="226" t="s">
        <v>209</v>
      </c>
      <c r="D53" s="226" t="s">
        <v>84</v>
      </c>
      <c r="E53" s="226" t="s">
        <v>84</v>
      </c>
      <c r="F53" s="226" t="s">
        <v>84</v>
      </c>
      <c r="G53" s="226" t="s">
        <v>84</v>
      </c>
      <c r="H53" s="226" t="s">
        <v>84</v>
      </c>
      <c r="I53" s="226" t="s">
        <v>84</v>
      </c>
      <c r="J53" s="226" t="s">
        <v>209</v>
      </c>
      <c r="K53" s="226" t="s">
        <v>209</v>
      </c>
    </row>
    <row r="54" spans="1:11">
      <c r="A54" s="419" t="s">
        <v>83</v>
      </c>
      <c r="B54" s="229" t="s">
        <v>719</v>
      </c>
      <c r="C54" s="230" t="s">
        <v>198</v>
      </c>
      <c r="D54" s="230" t="s">
        <v>84</v>
      </c>
      <c r="E54" s="230" t="s">
        <v>84</v>
      </c>
      <c r="F54" s="230" t="s">
        <v>84</v>
      </c>
      <c r="G54" s="230" t="s">
        <v>84</v>
      </c>
      <c r="H54" s="230" t="s">
        <v>84</v>
      </c>
      <c r="I54" s="230" t="s">
        <v>84</v>
      </c>
      <c r="J54" s="230" t="s">
        <v>198</v>
      </c>
      <c r="K54" s="230" t="s">
        <v>198</v>
      </c>
    </row>
    <row r="55" spans="1:11">
      <c r="A55" s="419" t="s">
        <v>83</v>
      </c>
      <c r="B55" s="227" t="s">
        <v>86</v>
      </c>
      <c r="C55" s="228" t="s">
        <v>198</v>
      </c>
      <c r="D55" s="228" t="s">
        <v>84</v>
      </c>
      <c r="E55" s="228" t="s">
        <v>84</v>
      </c>
      <c r="F55" s="228" t="s">
        <v>84</v>
      </c>
      <c r="G55" s="228" t="s">
        <v>84</v>
      </c>
      <c r="H55" s="228" t="s">
        <v>84</v>
      </c>
      <c r="I55" s="228" t="s">
        <v>84</v>
      </c>
      <c r="J55" s="228" t="s">
        <v>198</v>
      </c>
      <c r="K55" s="228" t="s">
        <v>198</v>
      </c>
    </row>
    <row r="56" spans="1:11">
      <c r="A56" s="419" t="s">
        <v>83</v>
      </c>
      <c r="B56" s="229" t="s">
        <v>836</v>
      </c>
      <c r="C56" s="230" t="s">
        <v>198</v>
      </c>
      <c r="D56" s="230" t="s">
        <v>84</v>
      </c>
      <c r="E56" s="230" t="s">
        <v>84</v>
      </c>
      <c r="F56" s="230" t="s">
        <v>84</v>
      </c>
      <c r="G56" s="230" t="s">
        <v>84</v>
      </c>
      <c r="H56" s="230" t="s">
        <v>84</v>
      </c>
      <c r="I56" s="230" t="s">
        <v>84</v>
      </c>
      <c r="J56" s="230" t="s">
        <v>198</v>
      </c>
      <c r="K56" s="230" t="s">
        <v>198</v>
      </c>
    </row>
    <row r="57" spans="1:11">
      <c r="A57" s="419" t="s">
        <v>83</v>
      </c>
      <c r="B57" s="227" t="s">
        <v>723</v>
      </c>
      <c r="C57" s="228" t="s">
        <v>198</v>
      </c>
      <c r="D57" s="228" t="s">
        <v>84</v>
      </c>
      <c r="E57" s="228" t="s">
        <v>84</v>
      </c>
      <c r="F57" s="228" t="s">
        <v>84</v>
      </c>
      <c r="G57" s="228" t="s">
        <v>84</v>
      </c>
      <c r="H57" s="228" t="s">
        <v>84</v>
      </c>
      <c r="I57" s="228" t="s">
        <v>84</v>
      </c>
      <c r="J57" s="228" t="s">
        <v>198</v>
      </c>
      <c r="K57" s="228" t="s">
        <v>198</v>
      </c>
    </row>
    <row r="58" spans="1:11">
      <c r="A58" s="419" t="s">
        <v>83</v>
      </c>
      <c r="B58" s="229" t="s">
        <v>722</v>
      </c>
      <c r="C58" s="230" t="s">
        <v>198</v>
      </c>
      <c r="D58" s="230" t="s">
        <v>84</v>
      </c>
      <c r="E58" s="230" t="s">
        <v>84</v>
      </c>
      <c r="F58" s="230" t="s">
        <v>84</v>
      </c>
      <c r="G58" s="230" t="s">
        <v>84</v>
      </c>
      <c r="H58" s="230" t="s">
        <v>84</v>
      </c>
      <c r="I58" s="230" t="s">
        <v>84</v>
      </c>
      <c r="J58" s="230" t="s">
        <v>198</v>
      </c>
      <c r="K58" s="230" t="s">
        <v>198</v>
      </c>
    </row>
    <row r="59" spans="1:11">
      <c r="A59" s="294" t="s">
        <v>83</v>
      </c>
      <c r="B59" s="227" t="s">
        <v>93</v>
      </c>
      <c r="C59" s="228" t="s">
        <v>198</v>
      </c>
      <c r="D59" s="228" t="s">
        <v>84</v>
      </c>
      <c r="E59" s="228" t="s">
        <v>84</v>
      </c>
      <c r="F59" s="228" t="s">
        <v>84</v>
      </c>
      <c r="G59" s="228" t="s">
        <v>84</v>
      </c>
      <c r="H59" s="228" t="s">
        <v>84</v>
      </c>
      <c r="I59" s="228" t="s">
        <v>84</v>
      </c>
      <c r="J59" s="228" t="s">
        <v>198</v>
      </c>
      <c r="K59" s="228" t="s">
        <v>198</v>
      </c>
    </row>
    <row r="60" spans="1:11">
      <c r="A60" s="224" t="s">
        <v>282</v>
      </c>
      <c r="B60" s="224" t="s">
        <v>83</v>
      </c>
      <c r="C60" s="226" t="s">
        <v>123</v>
      </c>
      <c r="D60" s="226" t="s">
        <v>88</v>
      </c>
      <c r="E60" s="226" t="s">
        <v>84</v>
      </c>
      <c r="F60" s="226" t="s">
        <v>123</v>
      </c>
      <c r="G60" s="226" t="s">
        <v>209</v>
      </c>
      <c r="H60" s="226" t="s">
        <v>118</v>
      </c>
      <c r="I60" s="226" t="s">
        <v>84</v>
      </c>
      <c r="J60" s="226" t="s">
        <v>645</v>
      </c>
      <c r="K60" s="226" t="s">
        <v>645</v>
      </c>
    </row>
    <row r="61" spans="1:11">
      <c r="A61" s="294" t="s">
        <v>83</v>
      </c>
      <c r="B61" s="229" t="s">
        <v>719</v>
      </c>
      <c r="C61" s="230" t="s">
        <v>84</v>
      </c>
      <c r="D61" s="230" t="s">
        <v>209</v>
      </c>
      <c r="E61" s="230" t="s">
        <v>84</v>
      </c>
      <c r="F61" s="230" t="s">
        <v>84</v>
      </c>
      <c r="G61" s="230" t="s">
        <v>84</v>
      </c>
      <c r="H61" s="230" t="s">
        <v>84</v>
      </c>
      <c r="I61" s="230" t="s">
        <v>84</v>
      </c>
      <c r="J61" s="230" t="s">
        <v>209</v>
      </c>
      <c r="K61" s="230" t="s">
        <v>209</v>
      </c>
    </row>
    <row r="62" spans="1:11">
      <c r="A62" s="419" t="s">
        <v>83</v>
      </c>
      <c r="B62" s="227" t="s">
        <v>86</v>
      </c>
      <c r="C62" s="228" t="s">
        <v>84</v>
      </c>
      <c r="D62" s="228" t="s">
        <v>84</v>
      </c>
      <c r="E62" s="228" t="s">
        <v>84</v>
      </c>
      <c r="F62" s="228" t="s">
        <v>84</v>
      </c>
      <c r="G62" s="228" t="s">
        <v>84</v>
      </c>
      <c r="H62" s="228" t="s">
        <v>118</v>
      </c>
      <c r="I62" s="228" t="s">
        <v>84</v>
      </c>
      <c r="J62" s="228" t="s">
        <v>118</v>
      </c>
      <c r="K62" s="228" t="s">
        <v>118</v>
      </c>
    </row>
    <row r="63" spans="1:11">
      <c r="A63" s="419" t="s">
        <v>83</v>
      </c>
      <c r="B63" s="229" t="s">
        <v>836</v>
      </c>
      <c r="C63" s="230" t="s">
        <v>84</v>
      </c>
      <c r="D63" s="230" t="s">
        <v>209</v>
      </c>
      <c r="E63" s="230" t="s">
        <v>84</v>
      </c>
      <c r="F63" s="230" t="s">
        <v>84</v>
      </c>
      <c r="G63" s="230" t="s">
        <v>84</v>
      </c>
      <c r="H63" s="230" t="s">
        <v>84</v>
      </c>
      <c r="I63" s="230" t="s">
        <v>84</v>
      </c>
      <c r="J63" s="230" t="s">
        <v>209</v>
      </c>
      <c r="K63" s="230" t="s">
        <v>209</v>
      </c>
    </row>
    <row r="64" spans="1:11">
      <c r="A64" s="419" t="s">
        <v>83</v>
      </c>
      <c r="B64" s="227" t="s">
        <v>720</v>
      </c>
      <c r="C64" s="228" t="s">
        <v>123</v>
      </c>
      <c r="D64" s="228" t="s">
        <v>84</v>
      </c>
      <c r="E64" s="228" t="s">
        <v>84</v>
      </c>
      <c r="F64" s="228" t="s">
        <v>123</v>
      </c>
      <c r="G64" s="228" t="s">
        <v>209</v>
      </c>
      <c r="H64" s="228" t="s">
        <v>84</v>
      </c>
      <c r="I64" s="228" t="s">
        <v>84</v>
      </c>
      <c r="J64" s="228" t="s">
        <v>88</v>
      </c>
      <c r="K64" s="228" t="s">
        <v>88</v>
      </c>
    </row>
    <row r="65" spans="1:13">
      <c r="A65" s="224" t="s">
        <v>642</v>
      </c>
      <c r="B65" s="224" t="s">
        <v>83</v>
      </c>
      <c r="C65" s="226" t="s">
        <v>138</v>
      </c>
      <c r="D65" s="226" t="s">
        <v>84</v>
      </c>
      <c r="E65" s="226" t="s">
        <v>123</v>
      </c>
      <c r="F65" s="226" t="s">
        <v>208</v>
      </c>
      <c r="G65" s="226" t="s">
        <v>84</v>
      </c>
      <c r="H65" s="226" t="s">
        <v>84</v>
      </c>
      <c r="I65" s="226" t="s">
        <v>84</v>
      </c>
      <c r="J65" s="226" t="s">
        <v>737</v>
      </c>
      <c r="K65" s="226" t="s">
        <v>737</v>
      </c>
    </row>
    <row r="66" spans="1:13">
      <c r="A66" s="419" t="s">
        <v>83</v>
      </c>
      <c r="B66" s="227" t="s">
        <v>723</v>
      </c>
      <c r="C66" s="228" t="s">
        <v>138</v>
      </c>
      <c r="D66" s="228" t="s">
        <v>84</v>
      </c>
      <c r="E66" s="228" t="s">
        <v>123</v>
      </c>
      <c r="F66" s="228" t="s">
        <v>208</v>
      </c>
      <c r="G66" s="228" t="s">
        <v>84</v>
      </c>
      <c r="H66" s="228" t="s">
        <v>84</v>
      </c>
      <c r="I66" s="228" t="s">
        <v>84</v>
      </c>
      <c r="J66" s="228" t="s">
        <v>737</v>
      </c>
      <c r="K66" s="228" t="s">
        <v>737</v>
      </c>
    </row>
    <row r="67" spans="1:13">
      <c r="A67" s="224" t="s">
        <v>105</v>
      </c>
      <c r="B67" s="224" t="s">
        <v>83</v>
      </c>
      <c r="C67" s="226" t="s">
        <v>189</v>
      </c>
      <c r="D67" s="226" t="s">
        <v>84</v>
      </c>
      <c r="E67" s="226" t="s">
        <v>84</v>
      </c>
      <c r="F67" s="226" t="s">
        <v>84</v>
      </c>
      <c r="G67" s="226" t="s">
        <v>84</v>
      </c>
      <c r="H67" s="226" t="s">
        <v>84</v>
      </c>
      <c r="I67" s="226" t="s">
        <v>139</v>
      </c>
      <c r="J67" s="226" t="s">
        <v>85</v>
      </c>
      <c r="K67" s="226" t="s">
        <v>85</v>
      </c>
    </row>
    <row r="68" spans="1:13">
      <c r="A68" s="294" t="s">
        <v>83</v>
      </c>
      <c r="B68" s="227" t="s">
        <v>719</v>
      </c>
      <c r="C68" s="228" t="s">
        <v>139</v>
      </c>
      <c r="D68" s="228" t="s">
        <v>84</v>
      </c>
      <c r="E68" s="228" t="s">
        <v>84</v>
      </c>
      <c r="F68" s="228" t="s">
        <v>84</v>
      </c>
      <c r="G68" s="228" t="s">
        <v>84</v>
      </c>
      <c r="H68" s="228" t="s">
        <v>84</v>
      </c>
      <c r="I68" s="228" t="s">
        <v>139</v>
      </c>
      <c r="J68" s="228" t="s">
        <v>198</v>
      </c>
      <c r="K68" s="228" t="s">
        <v>198</v>
      </c>
    </row>
    <row r="69" spans="1:13">
      <c r="A69" s="419" t="s">
        <v>83</v>
      </c>
      <c r="B69" s="229" t="s">
        <v>836</v>
      </c>
      <c r="C69" s="230" t="s">
        <v>198</v>
      </c>
      <c r="D69" s="230" t="s">
        <v>84</v>
      </c>
      <c r="E69" s="230" t="s">
        <v>84</v>
      </c>
      <c r="F69" s="230" t="s">
        <v>84</v>
      </c>
      <c r="G69" s="230" t="s">
        <v>84</v>
      </c>
      <c r="H69" s="230" t="s">
        <v>84</v>
      </c>
      <c r="I69" s="230" t="s">
        <v>84</v>
      </c>
      <c r="J69" s="230" t="s">
        <v>198</v>
      </c>
      <c r="K69" s="230" t="s">
        <v>198</v>
      </c>
      <c r="L69" s="250"/>
    </row>
    <row r="70" spans="1:13">
      <c r="A70" s="224" t="s">
        <v>287</v>
      </c>
      <c r="B70" s="224" t="s">
        <v>83</v>
      </c>
      <c r="C70" s="226" t="s">
        <v>84</v>
      </c>
      <c r="D70" s="226" t="s">
        <v>84</v>
      </c>
      <c r="E70" s="226" t="s">
        <v>84</v>
      </c>
      <c r="F70" s="226" t="s">
        <v>141</v>
      </c>
      <c r="G70" s="226" t="s">
        <v>84</v>
      </c>
      <c r="H70" s="226" t="s">
        <v>84</v>
      </c>
      <c r="I70" s="226" t="s">
        <v>84</v>
      </c>
      <c r="J70" s="226" t="s">
        <v>141</v>
      </c>
      <c r="K70" s="226" t="s">
        <v>141</v>
      </c>
    </row>
    <row r="71" spans="1:13">
      <c r="A71" s="294" t="s">
        <v>83</v>
      </c>
      <c r="B71" s="227" t="s">
        <v>719</v>
      </c>
      <c r="C71" s="228" t="s">
        <v>84</v>
      </c>
      <c r="D71" s="228" t="s">
        <v>84</v>
      </c>
      <c r="E71" s="228" t="s">
        <v>84</v>
      </c>
      <c r="F71" s="228" t="s">
        <v>141</v>
      </c>
      <c r="G71" s="228" t="s">
        <v>84</v>
      </c>
      <c r="H71" s="228" t="s">
        <v>84</v>
      </c>
      <c r="I71" s="228" t="s">
        <v>84</v>
      </c>
      <c r="J71" s="228" t="s">
        <v>141</v>
      </c>
      <c r="K71" s="228" t="s">
        <v>141</v>
      </c>
    </row>
    <row r="72" spans="1:13">
      <c r="A72" s="224" t="s">
        <v>1221</v>
      </c>
      <c r="B72" s="224" t="s">
        <v>83</v>
      </c>
      <c r="C72" s="226" t="s">
        <v>208</v>
      </c>
      <c r="D72" s="226" t="s">
        <v>84</v>
      </c>
      <c r="E72" s="226" t="s">
        <v>84</v>
      </c>
      <c r="F72" s="226" t="s">
        <v>84</v>
      </c>
      <c r="G72" s="226" t="s">
        <v>84</v>
      </c>
      <c r="H72" s="226" t="s">
        <v>84</v>
      </c>
      <c r="I72" s="226" t="s">
        <v>84</v>
      </c>
      <c r="J72" s="226" t="s">
        <v>208</v>
      </c>
      <c r="K72" s="226" t="s">
        <v>208</v>
      </c>
    </row>
    <row r="73" spans="1:13">
      <c r="A73" s="294" t="s">
        <v>83</v>
      </c>
      <c r="B73" s="227" t="s">
        <v>720</v>
      </c>
      <c r="C73" s="228" t="s">
        <v>208</v>
      </c>
      <c r="D73" s="228" t="s">
        <v>84</v>
      </c>
      <c r="E73" s="228" t="s">
        <v>84</v>
      </c>
      <c r="F73" s="228" t="s">
        <v>84</v>
      </c>
      <c r="G73" s="228" t="s">
        <v>84</v>
      </c>
      <c r="H73" s="228" t="s">
        <v>84</v>
      </c>
      <c r="I73" s="228" t="s">
        <v>84</v>
      </c>
      <c r="J73" s="228" t="s">
        <v>208</v>
      </c>
      <c r="K73" s="228" t="s">
        <v>208</v>
      </c>
    </row>
    <row r="74" spans="1:13">
      <c r="A74" s="223" t="s">
        <v>94</v>
      </c>
      <c r="B74" s="223" t="s">
        <v>83</v>
      </c>
      <c r="C74" s="233" t="s">
        <v>185</v>
      </c>
      <c r="D74" s="233" t="s">
        <v>88</v>
      </c>
      <c r="E74" s="233" t="s">
        <v>212</v>
      </c>
      <c r="F74" s="233" t="s">
        <v>188</v>
      </c>
      <c r="G74" s="233" t="s">
        <v>209</v>
      </c>
      <c r="H74" s="233" t="s">
        <v>118</v>
      </c>
      <c r="I74" s="233" t="s">
        <v>139</v>
      </c>
      <c r="J74" s="233" t="s">
        <v>1304</v>
      </c>
      <c r="K74" s="233" t="s">
        <v>1304</v>
      </c>
    </row>
    <row r="75" spans="1:13">
      <c r="J75" t="s">
        <v>1019</v>
      </c>
      <c r="K75">
        <v>32.25</v>
      </c>
      <c r="L75" t="s">
        <v>863</v>
      </c>
      <c r="M75">
        <f>I46-K75</f>
        <v>-5</v>
      </c>
    </row>
    <row r="77" spans="1:13" ht="25" customHeight="1">
      <c r="A77" s="247" t="s">
        <v>1389</v>
      </c>
      <c r="B77" s="247"/>
      <c r="C77" s="484"/>
      <c r="D77" s="484"/>
      <c r="E77" s="484"/>
      <c r="F77" s="484"/>
    </row>
    <row r="78" spans="1:13" ht="161" customHeight="1">
      <c r="B78" s="356" t="s">
        <v>1198</v>
      </c>
      <c r="C78" s="489" t="s">
        <v>1429</v>
      </c>
      <c r="D78" s="489"/>
      <c r="E78" s="489"/>
      <c r="F78" s="489"/>
      <c r="G78" s="489"/>
      <c r="H78" s="489"/>
      <c r="I78" s="489"/>
    </row>
    <row r="79" spans="1:13" ht="47" customHeight="1">
      <c r="B79" s="356" t="s">
        <v>1201</v>
      </c>
      <c r="C79" s="489" t="s">
        <v>1430</v>
      </c>
      <c r="D79" s="489"/>
      <c r="E79" s="489"/>
      <c r="F79" s="489"/>
      <c r="G79" s="489"/>
      <c r="H79" s="489"/>
      <c r="I79" s="489"/>
    </row>
    <row r="80" spans="1:13" ht="15" customHeight="1">
      <c r="A80" s="247" t="s">
        <v>1390</v>
      </c>
      <c r="B80" s="487" t="s">
        <v>1208</v>
      </c>
      <c r="C80" s="487"/>
      <c r="D80" s="487"/>
      <c r="E80" s="487"/>
      <c r="F80" s="487"/>
    </row>
    <row r="81" spans="1:12">
      <c r="B81" s="247"/>
      <c r="C81" s="249"/>
    </row>
    <row r="82" spans="1:12">
      <c r="A82" s="1"/>
      <c r="B82" s="118"/>
    </row>
    <row r="84" spans="1:12">
      <c r="A84" s="175" t="s">
        <v>1387</v>
      </c>
      <c r="B84" s="176"/>
      <c r="C84" s="176"/>
      <c r="D84" s="176"/>
      <c r="E84" s="176"/>
      <c r="F84" s="176"/>
      <c r="G84" s="176"/>
      <c r="H84" s="176"/>
      <c r="I84" s="176"/>
      <c r="J84" s="176"/>
      <c r="K84" s="176"/>
    </row>
    <row r="85" spans="1:12">
      <c r="A85" s="177" t="s">
        <v>728</v>
      </c>
      <c r="B85" s="178" t="s">
        <v>729</v>
      </c>
      <c r="C85" s="178" t="s">
        <v>319</v>
      </c>
      <c r="D85" s="178" t="s">
        <v>304</v>
      </c>
      <c r="E85" s="178" t="s">
        <v>692</v>
      </c>
      <c r="F85" s="178" t="s">
        <v>160</v>
      </c>
      <c r="G85" s="178" t="s">
        <v>171</v>
      </c>
      <c r="H85" s="178" t="s">
        <v>177</v>
      </c>
      <c r="I85" s="178" t="s">
        <v>81</v>
      </c>
      <c r="J85" t="s">
        <v>1443</v>
      </c>
      <c r="K85" t="s">
        <v>1446</v>
      </c>
      <c r="L85" t="s">
        <v>448</v>
      </c>
    </row>
    <row r="86" spans="1:12">
      <c r="A86" s="179" t="s">
        <v>712</v>
      </c>
      <c r="B86" s="180" t="s">
        <v>719</v>
      </c>
      <c r="C86" s="180">
        <v>6</v>
      </c>
      <c r="D86" s="180"/>
      <c r="E86" s="180"/>
      <c r="F86" s="180">
        <v>1</v>
      </c>
      <c r="G86" s="180"/>
      <c r="H86" s="180">
        <v>2</v>
      </c>
      <c r="I86" s="180">
        <f>SUM(C86:H86)</f>
        <v>9</v>
      </c>
      <c r="J86" t="s">
        <v>1447</v>
      </c>
      <c r="K86" t="s">
        <v>1448</v>
      </c>
      <c r="L86">
        <v>3</v>
      </c>
    </row>
    <row r="87" spans="1:12">
      <c r="A87" s="181" t="s">
        <v>711</v>
      </c>
      <c r="B87" s="182" t="s">
        <v>86</v>
      </c>
      <c r="C87" s="182"/>
      <c r="D87" s="182"/>
      <c r="E87" s="182"/>
      <c r="F87" s="182">
        <v>1</v>
      </c>
      <c r="G87" s="182">
        <v>2</v>
      </c>
      <c r="H87" s="182"/>
      <c r="I87" s="237">
        <f t="shared" ref="I87:I92" si="1">SUM(C87:H87)</f>
        <v>3</v>
      </c>
    </row>
    <row r="88" spans="1:12">
      <c r="A88" s="179" t="s">
        <v>855</v>
      </c>
      <c r="B88" s="180" t="s">
        <v>720</v>
      </c>
      <c r="C88" s="180">
        <v>6</v>
      </c>
      <c r="D88" s="180">
        <v>1.5</v>
      </c>
      <c r="E88" s="180"/>
      <c r="F88" s="180">
        <v>1</v>
      </c>
      <c r="G88" s="180"/>
      <c r="H88" s="180"/>
      <c r="I88" s="180">
        <f t="shared" si="1"/>
        <v>8.5</v>
      </c>
      <c r="J88" t="s">
        <v>1444</v>
      </c>
      <c r="K88" t="s">
        <v>1445</v>
      </c>
      <c r="L88">
        <f>29.75-I93</f>
        <v>3.75</v>
      </c>
    </row>
    <row r="89" spans="1:12">
      <c r="A89" s="181" t="s">
        <v>714</v>
      </c>
      <c r="B89" s="182" t="s">
        <v>93</v>
      </c>
      <c r="C89" s="182"/>
      <c r="D89" s="182"/>
      <c r="E89" s="182"/>
      <c r="F89" s="182">
        <v>1</v>
      </c>
      <c r="G89" s="182"/>
      <c r="H89" s="182"/>
      <c r="I89" s="237">
        <f t="shared" si="1"/>
        <v>1</v>
      </c>
    </row>
    <row r="90" spans="1:12">
      <c r="A90" s="179" t="s">
        <v>715</v>
      </c>
      <c r="B90" s="180" t="s">
        <v>723</v>
      </c>
      <c r="C90" s="180"/>
      <c r="D90" s="180"/>
      <c r="E90" s="180">
        <v>1.5</v>
      </c>
      <c r="F90" s="180">
        <v>1</v>
      </c>
      <c r="G90" s="180"/>
      <c r="H90" s="180"/>
      <c r="I90" s="180">
        <f t="shared" si="1"/>
        <v>2.5</v>
      </c>
    </row>
    <row r="91" spans="1:12">
      <c r="A91" s="181" t="s">
        <v>716</v>
      </c>
      <c r="B91" s="182" t="s">
        <v>721</v>
      </c>
      <c r="C91" s="182"/>
      <c r="D91" s="182"/>
      <c r="E91" s="182"/>
      <c r="F91" s="182">
        <v>1</v>
      </c>
      <c r="G91" s="182"/>
      <c r="H91" s="182"/>
      <c r="I91" s="237">
        <f t="shared" si="1"/>
        <v>1</v>
      </c>
    </row>
    <row r="92" spans="1:12">
      <c r="A92" s="179" t="s">
        <v>717</v>
      </c>
      <c r="B92" s="180" t="s">
        <v>722</v>
      </c>
      <c r="C92" s="180"/>
      <c r="D92" s="180"/>
      <c r="E92" s="180"/>
      <c r="F92" s="180">
        <v>1</v>
      </c>
      <c r="G92" s="180"/>
      <c r="H92" s="180"/>
      <c r="I92" s="180">
        <f t="shared" si="1"/>
        <v>1</v>
      </c>
    </row>
    <row r="93" spans="1:12">
      <c r="H93" s="106" t="s">
        <v>839</v>
      </c>
      <c r="I93" s="238">
        <f>SUM(I86:I92)</f>
        <v>26</v>
      </c>
    </row>
    <row r="94" spans="1:12" ht="17" customHeight="1">
      <c r="A94" s="1" t="s">
        <v>851</v>
      </c>
      <c r="B94" s="484" t="s">
        <v>1296</v>
      </c>
      <c r="C94" s="484"/>
      <c r="D94" s="484"/>
      <c r="E94" s="484"/>
      <c r="F94" s="484"/>
      <c r="G94" s="484"/>
      <c r="H94" s="240"/>
      <c r="I94" s="241"/>
    </row>
    <row r="95" spans="1:12">
      <c r="H95" s="240"/>
      <c r="I95" s="241"/>
    </row>
    <row r="96" spans="1:12">
      <c r="A96" s="105" t="s">
        <v>1388</v>
      </c>
    </row>
    <row r="97" spans="1:11">
      <c r="A97" s="223" t="s">
        <v>72</v>
      </c>
      <c r="B97" s="223" t="s">
        <v>73</v>
      </c>
      <c r="C97" s="223" t="s">
        <v>1331</v>
      </c>
      <c r="D97" s="223" t="s">
        <v>1332</v>
      </c>
      <c r="E97" s="223" t="s">
        <v>1333</v>
      </c>
      <c r="F97" s="223" t="s">
        <v>1334</v>
      </c>
      <c r="G97" s="223" t="s">
        <v>1335</v>
      </c>
      <c r="H97" s="223" t="s">
        <v>1336</v>
      </c>
      <c r="I97" s="223" t="s">
        <v>1337</v>
      </c>
      <c r="J97" s="223" t="s">
        <v>81</v>
      </c>
      <c r="K97" s="223" t="s">
        <v>430</v>
      </c>
    </row>
    <row r="98" spans="1:11">
      <c r="A98" s="224" t="s">
        <v>82</v>
      </c>
      <c r="B98" s="224" t="s">
        <v>83</v>
      </c>
      <c r="C98" s="226" t="s">
        <v>84</v>
      </c>
      <c r="D98" s="226" t="s">
        <v>84</v>
      </c>
      <c r="E98" s="226" t="s">
        <v>139</v>
      </c>
      <c r="F98" s="226" t="s">
        <v>84</v>
      </c>
      <c r="G98" s="226" t="s">
        <v>84</v>
      </c>
      <c r="H98" s="226" t="s">
        <v>84</v>
      </c>
      <c r="I98" s="226" t="s">
        <v>84</v>
      </c>
      <c r="J98" s="226" t="s">
        <v>139</v>
      </c>
      <c r="K98" s="226" t="s">
        <v>139</v>
      </c>
    </row>
    <row r="99" spans="1:11">
      <c r="A99" s="419" t="s">
        <v>83</v>
      </c>
      <c r="B99" s="229" t="s">
        <v>86</v>
      </c>
      <c r="C99" s="230" t="s">
        <v>84</v>
      </c>
      <c r="D99" s="230" t="s">
        <v>84</v>
      </c>
      <c r="E99" s="230" t="s">
        <v>139</v>
      </c>
      <c r="F99" s="230" t="s">
        <v>84</v>
      </c>
      <c r="G99" s="230" t="s">
        <v>84</v>
      </c>
      <c r="H99" s="230" t="s">
        <v>84</v>
      </c>
      <c r="I99" s="230" t="s">
        <v>84</v>
      </c>
      <c r="J99" s="230" t="s">
        <v>139</v>
      </c>
      <c r="K99" s="230" t="s">
        <v>139</v>
      </c>
    </row>
    <row r="100" spans="1:11">
      <c r="A100" s="224" t="s">
        <v>87</v>
      </c>
      <c r="B100" s="224" t="s">
        <v>83</v>
      </c>
      <c r="C100" s="226" t="s">
        <v>245</v>
      </c>
      <c r="D100" s="226" t="s">
        <v>84</v>
      </c>
      <c r="E100" s="226" t="s">
        <v>84</v>
      </c>
      <c r="F100" s="226" t="s">
        <v>84</v>
      </c>
      <c r="G100" s="226" t="s">
        <v>84</v>
      </c>
      <c r="H100" s="226" t="s">
        <v>84</v>
      </c>
      <c r="I100" s="226" t="s">
        <v>84</v>
      </c>
      <c r="J100" s="226" t="s">
        <v>245</v>
      </c>
      <c r="K100" s="226" t="s">
        <v>245</v>
      </c>
    </row>
    <row r="101" spans="1:11">
      <c r="A101" s="419" t="s">
        <v>83</v>
      </c>
      <c r="B101" s="229" t="s">
        <v>719</v>
      </c>
      <c r="C101" s="230" t="s">
        <v>198</v>
      </c>
      <c r="D101" s="230" t="s">
        <v>84</v>
      </c>
      <c r="E101" s="230" t="s">
        <v>84</v>
      </c>
      <c r="F101" s="230" t="s">
        <v>84</v>
      </c>
      <c r="G101" s="230" t="s">
        <v>84</v>
      </c>
      <c r="H101" s="230" t="s">
        <v>84</v>
      </c>
      <c r="I101" s="230" t="s">
        <v>84</v>
      </c>
      <c r="J101" s="230" t="s">
        <v>198</v>
      </c>
      <c r="K101" s="230" t="s">
        <v>198</v>
      </c>
    </row>
    <row r="102" spans="1:11">
      <c r="A102" s="419" t="s">
        <v>83</v>
      </c>
      <c r="B102" s="227" t="s">
        <v>86</v>
      </c>
      <c r="C102" s="228" t="s">
        <v>198</v>
      </c>
      <c r="D102" s="228" t="s">
        <v>84</v>
      </c>
      <c r="E102" s="228" t="s">
        <v>84</v>
      </c>
      <c r="F102" s="228" t="s">
        <v>84</v>
      </c>
      <c r="G102" s="228" t="s">
        <v>84</v>
      </c>
      <c r="H102" s="228" t="s">
        <v>84</v>
      </c>
      <c r="I102" s="228" t="s">
        <v>84</v>
      </c>
      <c r="J102" s="228" t="s">
        <v>198</v>
      </c>
      <c r="K102" s="228" t="s">
        <v>198</v>
      </c>
    </row>
    <row r="103" spans="1:11">
      <c r="A103" s="419" t="s">
        <v>83</v>
      </c>
      <c r="B103" s="229" t="s">
        <v>836</v>
      </c>
      <c r="C103" s="230" t="s">
        <v>198</v>
      </c>
      <c r="D103" s="230" t="s">
        <v>84</v>
      </c>
      <c r="E103" s="230" t="s">
        <v>84</v>
      </c>
      <c r="F103" s="230" t="s">
        <v>84</v>
      </c>
      <c r="G103" s="230" t="s">
        <v>84</v>
      </c>
      <c r="H103" s="230" t="s">
        <v>84</v>
      </c>
      <c r="I103" s="230" t="s">
        <v>84</v>
      </c>
      <c r="J103" s="230" t="s">
        <v>198</v>
      </c>
      <c r="K103" s="230" t="s">
        <v>198</v>
      </c>
    </row>
    <row r="104" spans="1:11">
      <c r="A104" s="419" t="s">
        <v>83</v>
      </c>
      <c r="B104" s="227" t="s">
        <v>723</v>
      </c>
      <c r="C104" s="228" t="s">
        <v>198</v>
      </c>
      <c r="D104" s="228" t="s">
        <v>84</v>
      </c>
      <c r="E104" s="228" t="s">
        <v>84</v>
      </c>
      <c r="F104" s="228" t="s">
        <v>84</v>
      </c>
      <c r="G104" s="228" t="s">
        <v>84</v>
      </c>
      <c r="H104" s="228" t="s">
        <v>84</v>
      </c>
      <c r="I104" s="228" t="s">
        <v>84</v>
      </c>
      <c r="J104" s="228" t="s">
        <v>198</v>
      </c>
      <c r="K104" s="228" t="s">
        <v>198</v>
      </c>
    </row>
    <row r="105" spans="1:11">
      <c r="A105" s="419" t="s">
        <v>83</v>
      </c>
      <c r="B105" s="229" t="s">
        <v>722</v>
      </c>
      <c r="C105" s="230" t="s">
        <v>198</v>
      </c>
      <c r="D105" s="230" t="s">
        <v>84</v>
      </c>
      <c r="E105" s="230" t="s">
        <v>84</v>
      </c>
      <c r="F105" s="230" t="s">
        <v>84</v>
      </c>
      <c r="G105" s="230" t="s">
        <v>84</v>
      </c>
      <c r="H105" s="230" t="s">
        <v>84</v>
      </c>
      <c r="I105" s="230" t="s">
        <v>84</v>
      </c>
      <c r="J105" s="230" t="s">
        <v>198</v>
      </c>
      <c r="K105" s="230" t="s">
        <v>198</v>
      </c>
    </row>
    <row r="106" spans="1:11">
      <c r="A106" s="296" t="s">
        <v>83</v>
      </c>
      <c r="B106" s="227" t="s">
        <v>720</v>
      </c>
      <c r="C106" s="228" t="s">
        <v>198</v>
      </c>
      <c r="D106" s="228" t="s">
        <v>84</v>
      </c>
      <c r="E106" s="228" t="s">
        <v>84</v>
      </c>
      <c r="F106" s="228" t="s">
        <v>84</v>
      </c>
      <c r="G106" s="228" t="s">
        <v>84</v>
      </c>
      <c r="H106" s="228" t="s">
        <v>84</v>
      </c>
      <c r="I106" s="228" t="s">
        <v>84</v>
      </c>
      <c r="J106" s="228" t="s">
        <v>198</v>
      </c>
      <c r="K106" s="228" t="s">
        <v>198</v>
      </c>
    </row>
    <row r="107" spans="1:11">
      <c r="A107" s="296" t="s">
        <v>83</v>
      </c>
      <c r="B107" s="229" t="s">
        <v>93</v>
      </c>
      <c r="C107" s="230" t="s">
        <v>198</v>
      </c>
      <c r="D107" s="230" t="s">
        <v>84</v>
      </c>
      <c r="E107" s="230" t="s">
        <v>84</v>
      </c>
      <c r="F107" s="230" t="s">
        <v>84</v>
      </c>
      <c r="G107" s="230" t="s">
        <v>84</v>
      </c>
      <c r="H107" s="230" t="s">
        <v>84</v>
      </c>
      <c r="I107" s="230" t="s">
        <v>84</v>
      </c>
      <c r="J107" s="230" t="s">
        <v>198</v>
      </c>
      <c r="K107" s="230" t="s">
        <v>198</v>
      </c>
    </row>
    <row r="108" spans="1:11">
      <c r="A108" s="224" t="s">
        <v>282</v>
      </c>
      <c r="B108" s="224" t="s">
        <v>83</v>
      </c>
      <c r="C108" s="226" t="s">
        <v>84</v>
      </c>
      <c r="D108" s="226" t="s">
        <v>138</v>
      </c>
      <c r="E108" s="226" t="s">
        <v>84</v>
      </c>
      <c r="F108" s="226" t="s">
        <v>118</v>
      </c>
      <c r="G108" s="226" t="s">
        <v>738</v>
      </c>
      <c r="H108" s="226" t="s">
        <v>123</v>
      </c>
      <c r="I108" s="226" t="s">
        <v>84</v>
      </c>
      <c r="J108" s="226" t="s">
        <v>1338</v>
      </c>
      <c r="K108" s="226" t="s">
        <v>1338</v>
      </c>
    </row>
    <row r="109" spans="1:11">
      <c r="A109" s="294" t="s">
        <v>83</v>
      </c>
      <c r="B109" s="227" t="s">
        <v>719</v>
      </c>
      <c r="C109" s="228" t="s">
        <v>84</v>
      </c>
      <c r="D109" s="228" t="s">
        <v>84</v>
      </c>
      <c r="E109" s="228" t="s">
        <v>84</v>
      </c>
      <c r="F109" s="228" t="s">
        <v>138</v>
      </c>
      <c r="G109" s="228" t="s">
        <v>209</v>
      </c>
      <c r="H109" s="228" t="s">
        <v>84</v>
      </c>
      <c r="I109" s="228" t="s">
        <v>84</v>
      </c>
      <c r="J109" s="228" t="s">
        <v>118</v>
      </c>
      <c r="K109" s="228" t="s">
        <v>118</v>
      </c>
    </row>
    <row r="110" spans="1:11">
      <c r="A110" s="419" t="s">
        <v>83</v>
      </c>
      <c r="B110" s="229" t="s">
        <v>86</v>
      </c>
      <c r="C110" s="230" t="s">
        <v>84</v>
      </c>
      <c r="D110" s="230" t="s">
        <v>84</v>
      </c>
      <c r="E110" s="230" t="s">
        <v>84</v>
      </c>
      <c r="F110" s="230" t="s">
        <v>84</v>
      </c>
      <c r="G110" s="230" t="s">
        <v>209</v>
      </c>
      <c r="H110" s="230" t="s">
        <v>84</v>
      </c>
      <c r="I110" s="230" t="s">
        <v>84</v>
      </c>
      <c r="J110" s="230" t="s">
        <v>209</v>
      </c>
      <c r="K110" s="230" t="s">
        <v>209</v>
      </c>
    </row>
    <row r="111" spans="1:11">
      <c r="A111" s="419" t="s">
        <v>83</v>
      </c>
      <c r="B111" s="227" t="s">
        <v>723</v>
      </c>
      <c r="C111" s="228" t="s">
        <v>84</v>
      </c>
      <c r="D111" s="228" t="s">
        <v>84</v>
      </c>
      <c r="E111" s="228" t="s">
        <v>84</v>
      </c>
      <c r="F111" s="228" t="s">
        <v>84</v>
      </c>
      <c r="G111" s="228" t="s">
        <v>84</v>
      </c>
      <c r="H111" s="228" t="s">
        <v>123</v>
      </c>
      <c r="I111" s="228" t="s">
        <v>84</v>
      </c>
      <c r="J111" s="228" t="s">
        <v>123</v>
      </c>
      <c r="K111" s="228" t="s">
        <v>123</v>
      </c>
    </row>
    <row r="112" spans="1:11">
      <c r="A112" s="296" t="s">
        <v>83</v>
      </c>
      <c r="B112" s="229" t="s">
        <v>93</v>
      </c>
      <c r="C112" s="230" t="s">
        <v>84</v>
      </c>
      <c r="D112" s="230" t="s">
        <v>138</v>
      </c>
      <c r="E112" s="230" t="s">
        <v>84</v>
      </c>
      <c r="F112" s="230" t="s">
        <v>209</v>
      </c>
      <c r="G112" s="230" t="s">
        <v>138</v>
      </c>
      <c r="H112" s="230" t="s">
        <v>84</v>
      </c>
      <c r="I112" s="230" t="s">
        <v>84</v>
      </c>
      <c r="J112" s="230" t="s">
        <v>95</v>
      </c>
      <c r="K112" s="230" t="s">
        <v>95</v>
      </c>
    </row>
    <row r="113" spans="1:13">
      <c r="A113" s="224" t="s">
        <v>287</v>
      </c>
      <c r="B113" s="224" t="s">
        <v>83</v>
      </c>
      <c r="C113" s="226" t="s">
        <v>123</v>
      </c>
      <c r="D113" s="226" t="s">
        <v>84</v>
      </c>
      <c r="E113" s="226" t="s">
        <v>84</v>
      </c>
      <c r="F113" s="226" t="s">
        <v>84</v>
      </c>
      <c r="G113" s="226" t="s">
        <v>84</v>
      </c>
      <c r="H113" s="226" t="s">
        <v>84</v>
      </c>
      <c r="I113" s="226" t="s">
        <v>84</v>
      </c>
      <c r="J113" s="226" t="s">
        <v>123</v>
      </c>
      <c r="K113" s="226" t="s">
        <v>123</v>
      </c>
    </row>
    <row r="114" spans="1:13">
      <c r="A114" s="294" t="s">
        <v>83</v>
      </c>
      <c r="B114" s="229" t="s">
        <v>720</v>
      </c>
      <c r="C114" s="230" t="s">
        <v>123</v>
      </c>
      <c r="D114" s="230" t="s">
        <v>84</v>
      </c>
      <c r="E114" s="230" t="s">
        <v>84</v>
      </c>
      <c r="F114" s="230" t="s">
        <v>84</v>
      </c>
      <c r="G114" s="230" t="s">
        <v>84</v>
      </c>
      <c r="H114" s="230" t="s">
        <v>84</v>
      </c>
      <c r="I114" s="230" t="s">
        <v>84</v>
      </c>
      <c r="J114" s="230" t="s">
        <v>123</v>
      </c>
      <c r="K114" s="230" t="s">
        <v>123</v>
      </c>
    </row>
    <row r="115" spans="1:13">
      <c r="A115" s="224" t="s">
        <v>1221</v>
      </c>
      <c r="B115" s="224" t="s">
        <v>83</v>
      </c>
      <c r="C115" s="226" t="s">
        <v>123</v>
      </c>
      <c r="D115" s="226" t="s">
        <v>84</v>
      </c>
      <c r="E115" s="226" t="s">
        <v>84</v>
      </c>
      <c r="F115" s="226" t="s">
        <v>84</v>
      </c>
      <c r="G115" s="226" t="s">
        <v>84</v>
      </c>
      <c r="H115" s="226" t="s">
        <v>84</v>
      </c>
      <c r="I115" s="226" t="s">
        <v>84</v>
      </c>
      <c r="J115" s="226" t="s">
        <v>123</v>
      </c>
      <c r="K115" s="226" t="s">
        <v>123</v>
      </c>
    </row>
    <row r="116" spans="1:13">
      <c r="A116" s="419" t="s">
        <v>83</v>
      </c>
      <c r="B116" s="229" t="s">
        <v>720</v>
      </c>
      <c r="C116" s="230" t="s">
        <v>123</v>
      </c>
      <c r="D116" s="230" t="s">
        <v>84</v>
      </c>
      <c r="E116" s="230" t="s">
        <v>84</v>
      </c>
      <c r="F116" s="230" t="s">
        <v>84</v>
      </c>
      <c r="G116" s="230" t="s">
        <v>84</v>
      </c>
      <c r="H116" s="230" t="s">
        <v>84</v>
      </c>
      <c r="I116" s="230" t="s">
        <v>84</v>
      </c>
      <c r="J116" s="230" t="s">
        <v>123</v>
      </c>
      <c r="K116" s="230" t="s">
        <v>123</v>
      </c>
    </row>
    <row r="117" spans="1:13">
      <c r="A117" s="223" t="s">
        <v>94</v>
      </c>
      <c r="B117" s="223" t="s">
        <v>83</v>
      </c>
      <c r="C117" s="233" t="s">
        <v>241</v>
      </c>
      <c r="D117" s="233" t="s">
        <v>138</v>
      </c>
      <c r="E117" s="233" t="s">
        <v>139</v>
      </c>
      <c r="F117" s="233" t="s">
        <v>118</v>
      </c>
      <c r="G117" s="233" t="s">
        <v>738</v>
      </c>
      <c r="H117" s="233" t="s">
        <v>123</v>
      </c>
      <c r="I117" s="233" t="s">
        <v>84</v>
      </c>
      <c r="J117" s="233" t="s">
        <v>1339</v>
      </c>
      <c r="K117" s="233" t="s">
        <v>1339</v>
      </c>
    </row>
    <row r="118" spans="1:13">
      <c r="A118" s="284"/>
      <c r="B118" s="284"/>
      <c r="C118" s="246"/>
      <c r="D118" s="246"/>
      <c r="E118" s="246"/>
      <c r="F118" s="246"/>
      <c r="G118" s="246"/>
      <c r="H118" s="246"/>
      <c r="I118" s="246"/>
      <c r="J118" s="298" t="s">
        <v>868</v>
      </c>
      <c r="K118" s="298">
        <v>23.25</v>
      </c>
      <c r="L118" t="s">
        <v>863</v>
      </c>
      <c r="M118">
        <f>I93-K118</f>
        <v>2.75</v>
      </c>
    </row>
    <row r="119" spans="1:13">
      <c r="A119" s="244" t="s">
        <v>1391</v>
      </c>
      <c r="B119" s="247"/>
      <c r="C119" s="488"/>
      <c r="D119" s="488"/>
      <c r="E119" s="488"/>
      <c r="F119" s="488"/>
      <c r="G119" s="488"/>
      <c r="H119" s="246"/>
      <c r="I119" s="246"/>
      <c r="J119" s="246"/>
      <c r="K119" s="246"/>
    </row>
    <row r="120" spans="1:13" ht="110" customHeight="1">
      <c r="A120" s="244"/>
      <c r="B120" s="356" t="s">
        <v>1198</v>
      </c>
      <c r="C120" s="488" t="s">
        <v>1427</v>
      </c>
      <c r="D120" s="488"/>
      <c r="E120" s="488"/>
      <c r="F120" s="488"/>
      <c r="G120" s="488"/>
      <c r="H120" s="488"/>
      <c r="I120" s="488"/>
      <c r="J120" s="245"/>
      <c r="K120" s="245"/>
    </row>
    <row r="121" spans="1:13" ht="76" customHeight="1">
      <c r="A121" s="1"/>
      <c r="B121" s="356" t="s">
        <v>1201</v>
      </c>
      <c r="C121" s="484" t="s">
        <v>1428</v>
      </c>
      <c r="D121" s="484"/>
      <c r="E121" s="484"/>
      <c r="F121" s="484"/>
      <c r="G121" s="484"/>
      <c r="H121" s="484"/>
      <c r="I121" s="484"/>
    </row>
    <row r="123" spans="1:13">
      <c r="A123" s="1" t="s">
        <v>1392</v>
      </c>
      <c r="B123" s="483"/>
      <c r="C123" s="483"/>
      <c r="D123" s="483"/>
      <c r="E123" s="483"/>
      <c r="F123" s="483"/>
      <c r="G123" s="483"/>
      <c r="H123" s="483"/>
      <c r="I123" s="483"/>
      <c r="J123" s="483"/>
    </row>
    <row r="126" spans="1:13">
      <c r="A126" s="175" t="s">
        <v>1393</v>
      </c>
      <c r="B126" s="176"/>
      <c r="C126" s="176"/>
      <c r="D126" s="176"/>
      <c r="E126" s="176"/>
      <c r="F126" s="176"/>
      <c r="G126" s="176"/>
      <c r="H126" s="176"/>
      <c r="I126" s="176"/>
      <c r="J126" s="176"/>
      <c r="K126" s="176"/>
    </row>
    <row r="127" spans="1:13" ht="17" customHeight="1">
      <c r="A127" s="177" t="s">
        <v>728</v>
      </c>
      <c r="B127" s="178" t="s">
        <v>729</v>
      </c>
      <c r="C127" s="178" t="s">
        <v>319</v>
      </c>
      <c r="D127" s="178" t="s">
        <v>304</v>
      </c>
      <c r="E127" s="178" t="s">
        <v>692</v>
      </c>
      <c r="F127" s="178" t="s">
        <v>160</v>
      </c>
      <c r="G127" s="178" t="s">
        <v>171</v>
      </c>
      <c r="H127" s="178" t="s">
        <v>177</v>
      </c>
      <c r="I127" s="178" t="s">
        <v>81</v>
      </c>
      <c r="J127" t="s">
        <v>1443</v>
      </c>
      <c r="K127" t="s">
        <v>1446</v>
      </c>
      <c r="L127" t="s">
        <v>448</v>
      </c>
    </row>
    <row r="128" spans="1:13">
      <c r="A128" s="179" t="s">
        <v>712</v>
      </c>
      <c r="B128" s="180" t="s">
        <v>719</v>
      </c>
      <c r="C128" s="180"/>
      <c r="D128" s="180"/>
      <c r="E128" s="180"/>
      <c r="F128" s="180">
        <v>1</v>
      </c>
      <c r="G128" s="180"/>
      <c r="H128" s="180">
        <v>2</v>
      </c>
      <c r="I128" s="180">
        <f>SUM(C128:H128)</f>
        <v>3</v>
      </c>
      <c r="J128" t="s">
        <v>1450</v>
      </c>
      <c r="K128" t="s">
        <v>1449</v>
      </c>
      <c r="L128">
        <v>3</v>
      </c>
    </row>
    <row r="129" spans="1:12">
      <c r="A129" s="181" t="s">
        <v>711</v>
      </c>
      <c r="B129" s="182" t="s">
        <v>86</v>
      </c>
      <c r="C129" s="182">
        <v>6</v>
      </c>
      <c r="D129" s="182"/>
      <c r="E129" s="182"/>
      <c r="F129" s="182">
        <v>1</v>
      </c>
      <c r="G129" s="182">
        <v>2</v>
      </c>
      <c r="H129" s="182"/>
      <c r="I129" s="237">
        <f t="shared" ref="I129:I134" si="2">SUM(C129:H129)</f>
        <v>9</v>
      </c>
    </row>
    <row r="130" spans="1:12" ht="14.75" customHeight="1">
      <c r="A130" s="179" t="s">
        <v>855</v>
      </c>
      <c r="B130" s="180" t="s">
        <v>720</v>
      </c>
      <c r="C130" s="180"/>
      <c r="D130" s="180">
        <v>1.625</v>
      </c>
      <c r="E130" s="180"/>
      <c r="F130" s="180">
        <v>1</v>
      </c>
      <c r="G130" s="180"/>
      <c r="H130" s="180"/>
      <c r="I130" s="180">
        <f t="shared" si="2"/>
        <v>2.625</v>
      </c>
      <c r="J130" t="s">
        <v>1444</v>
      </c>
      <c r="K130" t="s">
        <v>1445</v>
      </c>
      <c r="L130">
        <f>31-I135</f>
        <v>3.75</v>
      </c>
    </row>
    <row r="131" spans="1:12">
      <c r="A131" s="181" t="s">
        <v>714</v>
      </c>
      <c r="B131" s="182" t="s">
        <v>93</v>
      </c>
      <c r="C131" s="182"/>
      <c r="D131" s="182"/>
      <c r="E131" s="182"/>
      <c r="F131" s="182">
        <v>1</v>
      </c>
      <c r="G131" s="182"/>
      <c r="H131" s="182"/>
      <c r="I131" s="237">
        <f t="shared" si="2"/>
        <v>1</v>
      </c>
    </row>
    <row r="132" spans="1:12">
      <c r="A132" s="179" t="s">
        <v>715</v>
      </c>
      <c r="B132" s="180" t="s">
        <v>723</v>
      </c>
      <c r="C132" s="180"/>
      <c r="D132" s="180"/>
      <c r="E132" s="180">
        <v>1.625</v>
      </c>
      <c r="F132" s="180">
        <v>1</v>
      </c>
      <c r="G132" s="180"/>
      <c r="H132" s="180"/>
      <c r="I132" s="180">
        <f t="shared" si="2"/>
        <v>2.625</v>
      </c>
    </row>
    <row r="133" spans="1:12">
      <c r="A133" s="181" t="s">
        <v>716</v>
      </c>
      <c r="B133" s="182" t="s">
        <v>721</v>
      </c>
      <c r="C133" s="182"/>
      <c r="D133" s="182"/>
      <c r="E133" s="182"/>
      <c r="F133" s="182">
        <v>1</v>
      </c>
      <c r="G133" s="182"/>
      <c r="H133" s="182"/>
      <c r="I133" s="237">
        <f t="shared" si="2"/>
        <v>1</v>
      </c>
    </row>
    <row r="134" spans="1:12">
      <c r="A134" s="179" t="s">
        <v>717</v>
      </c>
      <c r="B134" s="180" t="s">
        <v>722</v>
      </c>
      <c r="C134" s="180">
        <v>7</v>
      </c>
      <c r="D134" s="180"/>
      <c r="E134" s="180"/>
      <c r="F134" s="180">
        <v>1</v>
      </c>
      <c r="G134" s="180"/>
      <c r="H134" s="180"/>
      <c r="I134" s="180">
        <f t="shared" si="2"/>
        <v>8</v>
      </c>
    </row>
    <row r="135" spans="1:12">
      <c r="H135" s="106" t="s">
        <v>839</v>
      </c>
      <c r="I135" s="238">
        <f>SUM(I128:I134)</f>
        <v>27.25</v>
      </c>
    </row>
    <row r="136" spans="1:12">
      <c r="A136" s="1" t="s">
        <v>851</v>
      </c>
      <c r="B136" s="484" t="s">
        <v>1296</v>
      </c>
      <c r="C136" s="484"/>
      <c r="D136" s="484"/>
      <c r="E136" s="484"/>
      <c r="F136" s="484"/>
      <c r="G136" s="484"/>
      <c r="H136" s="240"/>
      <c r="I136" s="241"/>
    </row>
    <row r="137" spans="1:12">
      <c r="H137" s="240"/>
      <c r="I137" s="241"/>
    </row>
    <row r="138" spans="1:12">
      <c r="A138" s="105" t="s">
        <v>1394</v>
      </c>
    </row>
    <row r="139" spans="1:12">
      <c r="A139" s="223" t="s">
        <v>72</v>
      </c>
      <c r="B139" s="223" t="s">
        <v>73</v>
      </c>
      <c r="C139" s="223" t="s">
        <v>1349</v>
      </c>
      <c r="D139" s="223" t="s">
        <v>1350</v>
      </c>
      <c r="E139" s="223" t="s">
        <v>1351</v>
      </c>
      <c r="F139" s="223" t="s">
        <v>1352</v>
      </c>
      <c r="G139" s="223" t="s">
        <v>1353</v>
      </c>
      <c r="H139" s="223" t="s">
        <v>1354</v>
      </c>
      <c r="I139" s="223" t="s">
        <v>1355</v>
      </c>
      <c r="J139" s="223" t="s">
        <v>81</v>
      </c>
      <c r="K139" s="223" t="s">
        <v>828</v>
      </c>
    </row>
    <row r="140" spans="1:12">
      <c r="A140" s="224" t="s">
        <v>82</v>
      </c>
      <c r="B140" s="224" t="s">
        <v>83</v>
      </c>
      <c r="C140" s="226" t="s">
        <v>84</v>
      </c>
      <c r="D140" s="226" t="s">
        <v>84</v>
      </c>
      <c r="E140" s="226" t="s">
        <v>139</v>
      </c>
      <c r="F140" s="226" t="s">
        <v>84</v>
      </c>
      <c r="G140" s="226" t="s">
        <v>84</v>
      </c>
      <c r="H140" s="226" t="s">
        <v>84</v>
      </c>
      <c r="I140" s="226" t="s">
        <v>84</v>
      </c>
      <c r="J140" s="226" t="s">
        <v>139</v>
      </c>
      <c r="K140" s="226" t="s">
        <v>139</v>
      </c>
    </row>
    <row r="141" spans="1:12">
      <c r="A141" s="419" t="s">
        <v>83</v>
      </c>
      <c r="B141" s="229" t="s">
        <v>86</v>
      </c>
      <c r="C141" s="230" t="s">
        <v>84</v>
      </c>
      <c r="D141" s="230" t="s">
        <v>84</v>
      </c>
      <c r="E141" s="230" t="s">
        <v>139</v>
      </c>
      <c r="F141" s="230" t="s">
        <v>84</v>
      </c>
      <c r="G141" s="230" t="s">
        <v>84</v>
      </c>
      <c r="H141" s="230" t="s">
        <v>84</v>
      </c>
      <c r="I141" s="230" t="s">
        <v>84</v>
      </c>
      <c r="J141" s="230" t="s">
        <v>139</v>
      </c>
      <c r="K141" s="230" t="s">
        <v>139</v>
      </c>
    </row>
    <row r="142" spans="1:12">
      <c r="A142" s="224" t="s">
        <v>87</v>
      </c>
      <c r="B142" s="224" t="s">
        <v>83</v>
      </c>
      <c r="C142" s="226" t="s">
        <v>210</v>
      </c>
      <c r="D142" s="226" t="s">
        <v>209</v>
      </c>
      <c r="E142" s="226" t="s">
        <v>84</v>
      </c>
      <c r="F142" s="226" t="s">
        <v>84</v>
      </c>
      <c r="G142" s="226" t="s">
        <v>84</v>
      </c>
      <c r="H142" s="226" t="s">
        <v>84</v>
      </c>
      <c r="I142" s="226" t="s">
        <v>84</v>
      </c>
      <c r="J142" s="226" t="s">
        <v>737</v>
      </c>
      <c r="K142" s="226" t="s">
        <v>737</v>
      </c>
    </row>
    <row r="143" spans="1:12">
      <c r="A143" s="419" t="s">
        <v>83</v>
      </c>
      <c r="B143" s="229" t="s">
        <v>719</v>
      </c>
      <c r="C143" s="230" t="s">
        <v>84</v>
      </c>
      <c r="D143" s="230" t="s">
        <v>189</v>
      </c>
      <c r="E143" s="230" t="s">
        <v>84</v>
      </c>
      <c r="F143" s="230" t="s">
        <v>84</v>
      </c>
      <c r="G143" s="230" t="s">
        <v>84</v>
      </c>
      <c r="H143" s="230" t="s">
        <v>84</v>
      </c>
      <c r="I143" s="230" t="s">
        <v>84</v>
      </c>
      <c r="J143" s="230" t="s">
        <v>189</v>
      </c>
      <c r="K143" s="230" t="s">
        <v>189</v>
      </c>
    </row>
    <row r="144" spans="1:12">
      <c r="A144" s="419" t="s">
        <v>83</v>
      </c>
      <c r="B144" s="227" t="s">
        <v>86</v>
      </c>
      <c r="C144" s="228" t="s">
        <v>84</v>
      </c>
      <c r="D144" s="228" t="s">
        <v>189</v>
      </c>
      <c r="E144" s="228" t="s">
        <v>84</v>
      </c>
      <c r="F144" s="228" t="s">
        <v>84</v>
      </c>
      <c r="G144" s="228" t="s">
        <v>84</v>
      </c>
      <c r="H144" s="228" t="s">
        <v>84</v>
      </c>
      <c r="I144" s="228" t="s">
        <v>84</v>
      </c>
      <c r="J144" s="228" t="s">
        <v>189</v>
      </c>
      <c r="K144" s="228" t="s">
        <v>189</v>
      </c>
    </row>
    <row r="145" spans="1:11">
      <c r="A145" s="419" t="s">
        <v>83</v>
      </c>
      <c r="B145" s="229" t="s">
        <v>836</v>
      </c>
      <c r="C145" s="230" t="s">
        <v>84</v>
      </c>
      <c r="D145" s="230" t="s">
        <v>189</v>
      </c>
      <c r="E145" s="230" t="s">
        <v>84</v>
      </c>
      <c r="F145" s="230" t="s">
        <v>84</v>
      </c>
      <c r="G145" s="230" t="s">
        <v>84</v>
      </c>
      <c r="H145" s="230" t="s">
        <v>84</v>
      </c>
      <c r="I145" s="230" t="s">
        <v>84</v>
      </c>
      <c r="J145" s="230" t="s">
        <v>189</v>
      </c>
      <c r="K145" s="230" t="s">
        <v>189</v>
      </c>
    </row>
    <row r="146" spans="1:11">
      <c r="A146" s="419" t="s">
        <v>83</v>
      </c>
      <c r="B146" s="227" t="s">
        <v>723</v>
      </c>
      <c r="C146" s="228" t="s">
        <v>84</v>
      </c>
      <c r="D146" s="228" t="s">
        <v>189</v>
      </c>
      <c r="E146" s="228" t="s">
        <v>84</v>
      </c>
      <c r="F146" s="228" t="s">
        <v>84</v>
      </c>
      <c r="G146" s="228" t="s">
        <v>84</v>
      </c>
      <c r="H146" s="228" t="s">
        <v>84</v>
      </c>
      <c r="I146" s="228" t="s">
        <v>84</v>
      </c>
      <c r="J146" s="228" t="s">
        <v>189</v>
      </c>
      <c r="K146" s="228" t="s">
        <v>189</v>
      </c>
    </row>
    <row r="147" spans="1:11">
      <c r="A147" s="419" t="s">
        <v>83</v>
      </c>
      <c r="B147" s="229" t="s">
        <v>722</v>
      </c>
      <c r="C147" s="230" t="s">
        <v>198</v>
      </c>
      <c r="D147" s="230" t="s">
        <v>84</v>
      </c>
      <c r="E147" s="230" t="s">
        <v>84</v>
      </c>
      <c r="F147" s="230" t="s">
        <v>84</v>
      </c>
      <c r="G147" s="230" t="s">
        <v>84</v>
      </c>
      <c r="H147" s="230" t="s">
        <v>84</v>
      </c>
      <c r="I147" s="230" t="s">
        <v>84</v>
      </c>
      <c r="J147" s="230" t="s">
        <v>198</v>
      </c>
      <c r="K147" s="230" t="s">
        <v>198</v>
      </c>
    </row>
    <row r="148" spans="1:11">
      <c r="A148" s="296" t="s">
        <v>83</v>
      </c>
      <c r="B148" s="227" t="s">
        <v>720</v>
      </c>
      <c r="C148" s="228" t="s">
        <v>189</v>
      </c>
      <c r="D148" s="228" t="s">
        <v>84</v>
      </c>
      <c r="E148" s="228" t="s">
        <v>84</v>
      </c>
      <c r="F148" s="228" t="s">
        <v>84</v>
      </c>
      <c r="G148" s="228" t="s">
        <v>84</v>
      </c>
      <c r="H148" s="228" t="s">
        <v>84</v>
      </c>
      <c r="I148" s="228" t="s">
        <v>84</v>
      </c>
      <c r="J148" s="228" t="s">
        <v>189</v>
      </c>
      <c r="K148" s="228" t="s">
        <v>189</v>
      </c>
    </row>
    <row r="149" spans="1:11">
      <c r="A149" s="294" t="s">
        <v>83</v>
      </c>
      <c r="B149" s="229" t="s">
        <v>93</v>
      </c>
      <c r="C149" s="230" t="s">
        <v>198</v>
      </c>
      <c r="D149" s="230" t="s">
        <v>84</v>
      </c>
      <c r="E149" s="230" t="s">
        <v>84</v>
      </c>
      <c r="F149" s="230" t="s">
        <v>84</v>
      </c>
      <c r="G149" s="230" t="s">
        <v>84</v>
      </c>
      <c r="H149" s="230" t="s">
        <v>84</v>
      </c>
      <c r="I149" s="230" t="s">
        <v>84</v>
      </c>
      <c r="J149" s="230" t="s">
        <v>198</v>
      </c>
      <c r="K149" s="230" t="s">
        <v>198</v>
      </c>
    </row>
    <row r="150" spans="1:11">
      <c r="A150" s="224" t="s">
        <v>282</v>
      </c>
      <c r="B150" s="224" t="s">
        <v>83</v>
      </c>
      <c r="C150" s="226" t="s">
        <v>88</v>
      </c>
      <c r="D150" s="226" t="s">
        <v>209</v>
      </c>
      <c r="E150" s="226" t="s">
        <v>84</v>
      </c>
      <c r="F150" s="226" t="s">
        <v>118</v>
      </c>
      <c r="G150" s="226" t="s">
        <v>885</v>
      </c>
      <c r="H150" s="226" t="s">
        <v>624</v>
      </c>
      <c r="I150" s="226" t="s">
        <v>209</v>
      </c>
      <c r="J150" s="226" t="s">
        <v>1356</v>
      </c>
      <c r="K150" s="226" t="s">
        <v>1356</v>
      </c>
    </row>
    <row r="151" spans="1:11">
      <c r="A151" s="294" t="s">
        <v>83</v>
      </c>
      <c r="B151" s="227" t="s">
        <v>719</v>
      </c>
      <c r="C151" s="228" t="s">
        <v>84</v>
      </c>
      <c r="D151" s="228" t="s">
        <v>84</v>
      </c>
      <c r="E151" s="228" t="s">
        <v>84</v>
      </c>
      <c r="F151" s="228" t="s">
        <v>84</v>
      </c>
      <c r="G151" s="228" t="s">
        <v>209</v>
      </c>
      <c r="H151" s="228" t="s">
        <v>117</v>
      </c>
      <c r="I151" s="228" t="s">
        <v>84</v>
      </c>
      <c r="J151" s="228" t="s">
        <v>95</v>
      </c>
      <c r="K151" s="228" t="s">
        <v>95</v>
      </c>
    </row>
    <row r="152" spans="1:11">
      <c r="A152" s="419" t="s">
        <v>83</v>
      </c>
      <c r="B152" s="229" t="s">
        <v>86</v>
      </c>
      <c r="C152" s="230" t="s">
        <v>84</v>
      </c>
      <c r="D152" s="230" t="s">
        <v>84</v>
      </c>
      <c r="E152" s="230" t="s">
        <v>84</v>
      </c>
      <c r="F152" s="230" t="s">
        <v>84</v>
      </c>
      <c r="G152" s="230" t="s">
        <v>118</v>
      </c>
      <c r="H152" s="230" t="s">
        <v>88</v>
      </c>
      <c r="I152" s="230" t="s">
        <v>209</v>
      </c>
      <c r="J152" s="230" t="s">
        <v>646</v>
      </c>
      <c r="K152" s="230" t="s">
        <v>646</v>
      </c>
    </row>
    <row r="153" spans="1:11">
      <c r="A153" s="419" t="s">
        <v>83</v>
      </c>
      <c r="B153" s="227" t="s">
        <v>836</v>
      </c>
      <c r="C153" s="228" t="s">
        <v>84</v>
      </c>
      <c r="D153" s="228" t="s">
        <v>141</v>
      </c>
      <c r="E153" s="228" t="s">
        <v>84</v>
      </c>
      <c r="F153" s="228" t="s">
        <v>209</v>
      </c>
      <c r="G153" s="228" t="s">
        <v>123</v>
      </c>
      <c r="H153" s="228" t="s">
        <v>138</v>
      </c>
      <c r="I153" s="228" t="s">
        <v>84</v>
      </c>
      <c r="J153" s="228" t="s">
        <v>283</v>
      </c>
      <c r="K153" s="228" t="s">
        <v>283</v>
      </c>
    </row>
    <row r="154" spans="1:11">
      <c r="A154" s="296" t="s">
        <v>83</v>
      </c>
      <c r="B154" s="229" t="s">
        <v>723</v>
      </c>
      <c r="C154" s="230" t="s">
        <v>209</v>
      </c>
      <c r="D154" s="230" t="s">
        <v>198</v>
      </c>
      <c r="E154" s="230" t="s">
        <v>84</v>
      </c>
      <c r="F154" s="230" t="s">
        <v>84</v>
      </c>
      <c r="G154" s="230" t="s">
        <v>85</v>
      </c>
      <c r="H154" s="230" t="s">
        <v>84</v>
      </c>
      <c r="I154" s="230" t="s">
        <v>84</v>
      </c>
      <c r="J154" s="230" t="s">
        <v>249</v>
      </c>
      <c r="K154" s="230" t="s">
        <v>249</v>
      </c>
    </row>
    <row r="155" spans="1:11">
      <c r="A155" s="419" t="s">
        <v>83</v>
      </c>
      <c r="B155" s="227" t="s">
        <v>722</v>
      </c>
      <c r="C155" s="228" t="s">
        <v>84</v>
      </c>
      <c r="D155" s="228" t="s">
        <v>84</v>
      </c>
      <c r="E155" s="228" t="s">
        <v>84</v>
      </c>
      <c r="F155" s="228" t="s">
        <v>84</v>
      </c>
      <c r="G155" s="228" t="s">
        <v>84</v>
      </c>
      <c r="H155" s="228" t="s">
        <v>123</v>
      </c>
      <c r="I155" s="228" t="s">
        <v>84</v>
      </c>
      <c r="J155" s="228" t="s">
        <v>123</v>
      </c>
      <c r="K155" s="228" t="s">
        <v>123</v>
      </c>
    </row>
    <row r="156" spans="1:11">
      <c r="A156" s="294" t="s">
        <v>83</v>
      </c>
      <c r="B156" s="229" t="s">
        <v>93</v>
      </c>
      <c r="C156" s="230" t="s">
        <v>209</v>
      </c>
      <c r="D156" s="230" t="s">
        <v>84</v>
      </c>
      <c r="E156" s="230" t="s">
        <v>84</v>
      </c>
      <c r="F156" s="230" t="s">
        <v>138</v>
      </c>
      <c r="G156" s="230" t="s">
        <v>84</v>
      </c>
      <c r="H156" s="230" t="s">
        <v>84</v>
      </c>
      <c r="I156" s="230" t="s">
        <v>84</v>
      </c>
      <c r="J156" s="230" t="s">
        <v>118</v>
      </c>
      <c r="K156" s="230" t="s">
        <v>118</v>
      </c>
    </row>
    <row r="157" spans="1:11">
      <c r="A157" s="224" t="s">
        <v>642</v>
      </c>
      <c r="B157" s="224" t="s">
        <v>83</v>
      </c>
      <c r="C157" s="226" t="s">
        <v>84</v>
      </c>
      <c r="D157" s="226" t="s">
        <v>84</v>
      </c>
      <c r="E157" s="226" t="s">
        <v>84</v>
      </c>
      <c r="F157" s="226" t="s">
        <v>139</v>
      </c>
      <c r="G157" s="226" t="s">
        <v>84</v>
      </c>
      <c r="H157" s="226" t="s">
        <v>84</v>
      </c>
      <c r="I157" s="226" t="s">
        <v>84</v>
      </c>
      <c r="J157" s="226" t="s">
        <v>139</v>
      </c>
      <c r="K157" s="226" t="s">
        <v>139</v>
      </c>
    </row>
    <row r="158" spans="1:11">
      <c r="A158" s="294" t="s">
        <v>83</v>
      </c>
      <c r="B158" s="229" t="s">
        <v>723</v>
      </c>
      <c r="C158" s="230" t="s">
        <v>84</v>
      </c>
      <c r="D158" s="230" t="s">
        <v>84</v>
      </c>
      <c r="E158" s="230" t="s">
        <v>84</v>
      </c>
      <c r="F158" s="230" t="s">
        <v>139</v>
      </c>
      <c r="G158" s="230" t="s">
        <v>84</v>
      </c>
      <c r="H158" s="230" t="s">
        <v>84</v>
      </c>
      <c r="I158" s="230" t="s">
        <v>84</v>
      </c>
      <c r="J158" s="230" t="s">
        <v>139</v>
      </c>
      <c r="K158" s="230" t="s">
        <v>139</v>
      </c>
    </row>
    <row r="159" spans="1:11">
      <c r="A159" s="224" t="s">
        <v>286</v>
      </c>
      <c r="B159" s="224" t="s">
        <v>83</v>
      </c>
      <c r="C159" s="226" t="s">
        <v>84</v>
      </c>
      <c r="D159" s="226" t="s">
        <v>85</v>
      </c>
      <c r="E159" s="226" t="s">
        <v>84</v>
      </c>
      <c r="F159" s="226" t="s">
        <v>198</v>
      </c>
      <c r="G159" s="226" t="s">
        <v>84</v>
      </c>
      <c r="H159" s="226" t="s">
        <v>84</v>
      </c>
      <c r="I159" s="226" t="s">
        <v>84</v>
      </c>
      <c r="J159" s="226" t="s">
        <v>123</v>
      </c>
      <c r="K159" s="226" t="s">
        <v>123</v>
      </c>
    </row>
    <row r="160" spans="1:11">
      <c r="A160" s="295" t="s">
        <v>83</v>
      </c>
      <c r="B160" s="227" t="s">
        <v>836</v>
      </c>
      <c r="C160" s="228" t="s">
        <v>84</v>
      </c>
      <c r="D160" s="228" t="s">
        <v>85</v>
      </c>
      <c r="E160" s="228" t="s">
        <v>84</v>
      </c>
      <c r="F160" s="228" t="s">
        <v>198</v>
      </c>
      <c r="G160" s="228" t="s">
        <v>84</v>
      </c>
      <c r="H160" s="228" t="s">
        <v>84</v>
      </c>
      <c r="I160" s="228" t="s">
        <v>84</v>
      </c>
      <c r="J160" s="228" t="s">
        <v>123</v>
      </c>
      <c r="K160" s="228" t="s">
        <v>123</v>
      </c>
    </row>
    <row r="161" spans="1:13">
      <c r="A161" s="224" t="s">
        <v>105</v>
      </c>
      <c r="B161" s="224" t="s">
        <v>83</v>
      </c>
      <c r="C161" s="226" t="s">
        <v>139</v>
      </c>
      <c r="D161" s="226" t="s">
        <v>198</v>
      </c>
      <c r="E161" s="226" t="s">
        <v>84</v>
      </c>
      <c r="F161" s="226" t="s">
        <v>84</v>
      </c>
      <c r="G161" s="226" t="s">
        <v>84</v>
      </c>
      <c r="H161" s="226" t="s">
        <v>84</v>
      </c>
      <c r="I161" s="226" t="s">
        <v>139</v>
      </c>
      <c r="J161" s="226" t="s">
        <v>85</v>
      </c>
      <c r="K161" s="226" t="s">
        <v>85</v>
      </c>
    </row>
    <row r="162" spans="1:13">
      <c r="A162" s="419" t="s">
        <v>83</v>
      </c>
      <c r="B162" s="229" t="s">
        <v>719</v>
      </c>
      <c r="C162" s="230" t="s">
        <v>139</v>
      </c>
      <c r="D162" s="230" t="s">
        <v>84</v>
      </c>
      <c r="E162" s="230" t="s">
        <v>84</v>
      </c>
      <c r="F162" s="230" t="s">
        <v>84</v>
      </c>
      <c r="G162" s="230" t="s">
        <v>84</v>
      </c>
      <c r="H162" s="230" t="s">
        <v>84</v>
      </c>
      <c r="I162" s="230" t="s">
        <v>139</v>
      </c>
      <c r="J162" s="230" t="s">
        <v>198</v>
      </c>
      <c r="K162" s="230" t="s">
        <v>198</v>
      </c>
    </row>
    <row r="163" spans="1:13">
      <c r="A163" s="294" t="s">
        <v>83</v>
      </c>
      <c r="B163" s="227" t="s">
        <v>836</v>
      </c>
      <c r="C163" s="228" t="s">
        <v>84</v>
      </c>
      <c r="D163" s="228" t="s">
        <v>198</v>
      </c>
      <c r="E163" s="228" t="s">
        <v>84</v>
      </c>
      <c r="F163" s="228" t="s">
        <v>84</v>
      </c>
      <c r="G163" s="228" t="s">
        <v>84</v>
      </c>
      <c r="H163" s="228" t="s">
        <v>84</v>
      </c>
      <c r="I163" s="228" t="s">
        <v>84</v>
      </c>
      <c r="J163" s="228" t="s">
        <v>198</v>
      </c>
      <c r="K163" s="228" t="s">
        <v>198</v>
      </c>
    </row>
    <row r="164" spans="1:13">
      <c r="A164" s="224" t="s">
        <v>287</v>
      </c>
      <c r="B164" s="224" t="s">
        <v>83</v>
      </c>
      <c r="C164" s="226" t="s">
        <v>84</v>
      </c>
      <c r="D164" s="226" t="s">
        <v>84</v>
      </c>
      <c r="E164" s="226" t="s">
        <v>84</v>
      </c>
      <c r="F164" s="226" t="s">
        <v>84</v>
      </c>
      <c r="G164" s="226" t="s">
        <v>123</v>
      </c>
      <c r="H164" s="226" t="s">
        <v>84</v>
      </c>
      <c r="I164" s="226" t="s">
        <v>84</v>
      </c>
      <c r="J164" s="226" t="s">
        <v>123</v>
      </c>
      <c r="K164" s="226" t="s">
        <v>123</v>
      </c>
    </row>
    <row r="165" spans="1:13">
      <c r="A165" s="243" t="s">
        <v>83</v>
      </c>
      <c r="B165" s="112" t="s">
        <v>720</v>
      </c>
      <c r="C165" s="355" t="s">
        <v>84</v>
      </c>
      <c r="D165" s="355" t="s">
        <v>84</v>
      </c>
      <c r="E165" s="355" t="s">
        <v>84</v>
      </c>
      <c r="F165" s="355" t="s">
        <v>84</v>
      </c>
      <c r="G165" s="355" t="s">
        <v>123</v>
      </c>
      <c r="H165" s="355" t="s">
        <v>84</v>
      </c>
      <c r="I165" s="355" t="s">
        <v>84</v>
      </c>
      <c r="J165" s="355" t="s">
        <v>123</v>
      </c>
      <c r="K165" s="355" t="s">
        <v>123</v>
      </c>
    </row>
    <row r="166" spans="1:13">
      <c r="A166" s="105" t="s">
        <v>1221</v>
      </c>
      <c r="B166" s="105" t="s">
        <v>83</v>
      </c>
      <c r="C166" s="299" t="s">
        <v>84</v>
      </c>
      <c r="D166" s="299" t="s">
        <v>84</v>
      </c>
      <c r="E166" s="299" t="s">
        <v>84</v>
      </c>
      <c r="F166" s="299" t="s">
        <v>84</v>
      </c>
      <c r="G166" s="299" t="s">
        <v>198</v>
      </c>
      <c r="H166" s="299" t="s">
        <v>84</v>
      </c>
      <c r="I166" s="299" t="s">
        <v>84</v>
      </c>
      <c r="J166" s="299" t="s">
        <v>198</v>
      </c>
      <c r="K166" s="299" t="s">
        <v>198</v>
      </c>
    </row>
    <row r="167" spans="1:13">
      <c r="A167" s="243" t="s">
        <v>83</v>
      </c>
      <c r="B167" s="431" t="s">
        <v>723</v>
      </c>
      <c r="C167" s="432" t="s">
        <v>84</v>
      </c>
      <c r="D167" s="432" t="s">
        <v>84</v>
      </c>
      <c r="E167" s="432" t="s">
        <v>84</v>
      </c>
      <c r="F167" s="432" t="s">
        <v>84</v>
      </c>
      <c r="G167" s="432" t="s">
        <v>198</v>
      </c>
      <c r="H167" s="432" t="s">
        <v>84</v>
      </c>
      <c r="I167" s="432" t="s">
        <v>84</v>
      </c>
      <c r="J167" s="432" t="s">
        <v>198</v>
      </c>
      <c r="K167" s="432" t="s">
        <v>198</v>
      </c>
    </row>
    <row r="168" spans="1:13">
      <c r="A168" s="223" t="s">
        <v>94</v>
      </c>
      <c r="B168" s="223" t="s">
        <v>83</v>
      </c>
      <c r="C168" s="223" t="s">
        <v>738</v>
      </c>
      <c r="D168" s="223" t="s">
        <v>1056</v>
      </c>
      <c r="E168" s="223" t="s">
        <v>139</v>
      </c>
      <c r="F168" s="223" t="s">
        <v>285</v>
      </c>
      <c r="G168" s="223" t="s">
        <v>774</v>
      </c>
      <c r="H168" s="223" t="s">
        <v>624</v>
      </c>
      <c r="I168" s="223" t="s">
        <v>290</v>
      </c>
      <c r="J168" s="223" t="s">
        <v>1357</v>
      </c>
      <c r="K168" s="223" t="s">
        <v>1357</v>
      </c>
    </row>
    <row r="169" spans="1:13">
      <c r="A169" s="284"/>
      <c r="B169" s="284"/>
      <c r="C169" s="246"/>
      <c r="D169" s="246"/>
      <c r="E169" s="246"/>
      <c r="F169" s="246"/>
      <c r="G169" s="246"/>
      <c r="H169" s="246"/>
      <c r="I169" s="246"/>
      <c r="J169" s="298" t="s">
        <v>868</v>
      </c>
      <c r="K169" s="298">
        <v>50.75</v>
      </c>
      <c r="L169" t="s">
        <v>863</v>
      </c>
      <c r="M169">
        <f>I135-K169</f>
        <v>-23.5</v>
      </c>
    </row>
    <row r="170" spans="1:13">
      <c r="A170" s="244" t="s">
        <v>1395</v>
      </c>
      <c r="B170" s="247"/>
      <c r="C170" s="488"/>
      <c r="D170" s="488"/>
      <c r="E170" s="488"/>
      <c r="F170" s="488"/>
      <c r="G170" s="488"/>
      <c r="H170" s="246"/>
      <c r="I170" s="246"/>
      <c r="J170" s="246"/>
      <c r="K170" s="246"/>
    </row>
    <row r="171" spans="1:13" ht="136" customHeight="1">
      <c r="A171" s="244"/>
      <c r="B171" s="356" t="s">
        <v>1198</v>
      </c>
      <c r="C171" s="488" t="s">
        <v>1425</v>
      </c>
      <c r="D171" s="488"/>
      <c r="E171" s="488"/>
      <c r="F171" s="488"/>
      <c r="G171" s="488"/>
      <c r="H171" s="488"/>
      <c r="I171" s="488"/>
      <c r="J171" s="245"/>
      <c r="K171" s="245"/>
    </row>
    <row r="172" spans="1:13" ht="44" customHeight="1">
      <c r="A172" s="1"/>
      <c r="B172" s="356" t="s">
        <v>1201</v>
      </c>
      <c r="C172" s="484" t="s">
        <v>1426</v>
      </c>
      <c r="D172" s="484"/>
      <c r="E172" s="484"/>
      <c r="F172" s="484"/>
      <c r="G172" s="484"/>
      <c r="H172" s="484"/>
      <c r="I172" s="484"/>
    </row>
    <row r="174" spans="1:13">
      <c r="A174" s="1" t="s">
        <v>1396</v>
      </c>
      <c r="B174" s="483" t="s">
        <v>1208</v>
      </c>
      <c r="C174" s="483"/>
      <c r="D174" s="483"/>
      <c r="E174" s="483"/>
      <c r="F174" s="483"/>
      <c r="G174" s="483"/>
      <c r="H174" s="483"/>
      <c r="I174" s="483"/>
      <c r="J174" s="483"/>
    </row>
    <row r="179" spans="1:11" ht="36" customHeight="1">
      <c r="A179" s="1" t="s">
        <v>1254</v>
      </c>
      <c r="B179" s="484" t="s">
        <v>1494</v>
      </c>
      <c r="C179" s="484"/>
      <c r="D179" s="484"/>
      <c r="E179" s="484"/>
      <c r="F179" s="484"/>
      <c r="G179" s="484"/>
      <c r="H179" s="484"/>
      <c r="I179" s="484"/>
      <c r="J179" s="2"/>
      <c r="K179" s="2"/>
    </row>
    <row r="180" spans="1:11">
      <c r="A180" s="1"/>
      <c r="B180" s="2"/>
      <c r="C180" s="2"/>
      <c r="D180" s="2"/>
      <c r="E180" s="2"/>
      <c r="F180" s="2"/>
      <c r="G180" s="2"/>
      <c r="H180" s="2"/>
      <c r="I180" s="2"/>
      <c r="J180" s="2"/>
      <c r="K180" s="2"/>
    </row>
    <row r="184" spans="1:11" ht="151" customHeight="1">
      <c r="A184" s="1" t="s">
        <v>1495</v>
      </c>
      <c r="B184" s="484" t="s">
        <v>1496</v>
      </c>
      <c r="C184" s="484"/>
      <c r="D184" s="484"/>
      <c r="E184" s="484"/>
      <c r="F184" s="484"/>
      <c r="G184" s="484"/>
    </row>
    <row r="185" spans="1:11">
      <c r="B185" s="2"/>
      <c r="C185" s="2"/>
      <c r="D185" s="2"/>
      <c r="E185" s="2"/>
    </row>
    <row r="186" spans="1:11">
      <c r="B186" s="2"/>
      <c r="C186" s="2"/>
      <c r="D186" s="2"/>
      <c r="E186" s="2"/>
    </row>
    <row r="187" spans="1:11">
      <c r="B187" s="2"/>
      <c r="C187" s="2"/>
      <c r="D187" s="2"/>
      <c r="E187" s="2"/>
    </row>
    <row r="188" spans="1:11">
      <c r="B188" s="2"/>
      <c r="C188" s="2"/>
      <c r="D188" s="2"/>
      <c r="E188" s="2"/>
    </row>
    <row r="189" spans="1:11" ht="73" customHeight="1">
      <c r="A189" s="1" t="s">
        <v>1291</v>
      </c>
      <c r="B189" s="484" t="s">
        <v>1493</v>
      </c>
      <c r="C189" s="484"/>
      <c r="D189" s="484"/>
      <c r="E189" s="484"/>
      <c r="F189" s="484"/>
      <c r="G189" s="484"/>
    </row>
    <row r="190" spans="1:11">
      <c r="B190" s="447"/>
      <c r="C190" s="447"/>
      <c r="D190" s="447"/>
      <c r="E190" s="447"/>
      <c r="F190" s="447"/>
      <c r="G190" s="447"/>
    </row>
    <row r="191" spans="1:11">
      <c r="B191" s="447"/>
      <c r="C191" s="447"/>
      <c r="D191" s="447"/>
      <c r="E191" s="447"/>
      <c r="F191" s="447"/>
      <c r="G191" s="447"/>
    </row>
    <row r="192" spans="1:11">
      <c r="B192" s="447"/>
      <c r="C192" s="447"/>
      <c r="D192" s="447"/>
      <c r="E192" s="447"/>
      <c r="F192" s="447"/>
      <c r="G192" s="447"/>
    </row>
    <row r="193" spans="1:7">
      <c r="A193" s="1" t="s">
        <v>1534</v>
      </c>
    </row>
    <row r="194" spans="1:7" ht="118" customHeight="1">
      <c r="A194" s="448" t="s">
        <v>1497</v>
      </c>
      <c r="B194" s="484" t="s">
        <v>1498</v>
      </c>
      <c r="C194" s="484"/>
      <c r="D194" s="484"/>
      <c r="E194" s="484"/>
      <c r="F194" s="484"/>
      <c r="G194" s="484"/>
    </row>
    <row r="196" spans="1:7" ht="32">
      <c r="A196" s="2" t="s">
        <v>1535</v>
      </c>
    </row>
    <row r="198" spans="1:7" ht="18" customHeight="1"/>
    <row r="200" spans="1:7" ht="16" customHeight="1"/>
    <row r="202" spans="1:7" ht="27" customHeight="1"/>
    <row r="204" spans="1:7" ht="15" customHeight="1"/>
    <row r="213" spans="10:11">
      <c r="J213" s="245"/>
      <c r="K213" s="245"/>
    </row>
    <row r="214" spans="10:11">
      <c r="J214" s="245"/>
      <c r="K214" s="245"/>
    </row>
    <row r="225" spans="10:11" ht="19">
      <c r="J225" s="434"/>
      <c r="K225" s="434"/>
    </row>
    <row r="244" ht="18" customHeight="1"/>
    <row r="261" spans="1:7" ht="79" customHeight="1">
      <c r="A261" s="1" t="s">
        <v>1437</v>
      </c>
      <c r="B261" s="484" t="s">
        <v>1536</v>
      </c>
      <c r="C261" s="484"/>
      <c r="D261" s="484"/>
      <c r="E261" s="484"/>
      <c r="F261" s="484"/>
      <c r="G261" s="484"/>
    </row>
    <row r="263" spans="1:7" ht="95" customHeight="1">
      <c r="A263" s="1" t="s">
        <v>1438</v>
      </c>
      <c r="B263" s="484" t="s">
        <v>1504</v>
      </c>
      <c r="C263" s="484"/>
      <c r="D263" s="484"/>
      <c r="E263" s="484"/>
      <c r="F263" s="484"/>
      <c r="G263" s="484"/>
    </row>
    <row r="265" spans="1:7" ht="75" customHeight="1">
      <c r="A265" s="1" t="s">
        <v>1502</v>
      </c>
      <c r="B265" s="484" t="s">
        <v>1503</v>
      </c>
      <c r="C265" s="484"/>
      <c r="D265" s="484"/>
      <c r="E265" s="484"/>
      <c r="F265" s="484"/>
      <c r="G265" s="484"/>
    </row>
    <row r="267" spans="1:7">
      <c r="C267" s="496" t="s">
        <v>1499</v>
      </c>
      <c r="D267" s="496"/>
    </row>
    <row r="268" spans="1:7">
      <c r="C268" s="105" t="s">
        <v>29</v>
      </c>
      <c r="D268" s="119">
        <f t="shared" ref="D268:D273" si="3">SUM(D19:AJ19)*-1</f>
        <v>22144.230769230766</v>
      </c>
    </row>
    <row r="269" spans="1:7">
      <c r="C269" s="105" t="s">
        <v>4</v>
      </c>
      <c r="D269" s="119">
        <f t="shared" si="3"/>
        <v>1700</v>
      </c>
    </row>
    <row r="270" spans="1:7">
      <c r="C270" s="105" t="s">
        <v>11</v>
      </c>
      <c r="D270" s="119">
        <f t="shared" si="3"/>
        <v>3400</v>
      </c>
    </row>
    <row r="271" spans="1:7">
      <c r="C271" s="105" t="s">
        <v>632</v>
      </c>
      <c r="D271" s="119">
        <f t="shared" si="3"/>
        <v>10859.375</v>
      </c>
    </row>
    <row r="272" spans="1:7">
      <c r="C272" s="105" t="s">
        <v>1501</v>
      </c>
      <c r="D272" s="119">
        <f t="shared" si="3"/>
        <v>1835.892895628177</v>
      </c>
    </row>
    <row r="273" spans="2:9">
      <c r="C273" s="105" t="s">
        <v>1500</v>
      </c>
      <c r="D273" s="119">
        <f t="shared" si="3"/>
        <v>461.32</v>
      </c>
    </row>
    <row r="276" spans="2:9" ht="19">
      <c r="I276" s="434"/>
    </row>
    <row r="277" spans="2:9" ht="19">
      <c r="I277" s="434"/>
    </row>
    <row r="278" spans="2:9" ht="19">
      <c r="I278" s="434"/>
    </row>
    <row r="279" spans="2:9" ht="19">
      <c r="I279" s="434"/>
    </row>
    <row r="280" spans="2:9" ht="19">
      <c r="I280" s="434"/>
    </row>
    <row r="281" spans="2:9" ht="19">
      <c r="I281" s="434"/>
    </row>
    <row r="282" spans="2:9" ht="19">
      <c r="I282" s="434"/>
    </row>
    <row r="283" spans="2:9" ht="18" customHeight="1">
      <c r="I283" s="434"/>
    </row>
    <row r="284" spans="2:9" ht="19">
      <c r="I284" s="434"/>
    </row>
    <row r="285" spans="2:9" ht="20" thickBot="1">
      <c r="I285" s="434"/>
    </row>
    <row r="286" spans="2:9" ht="19">
      <c r="B286" s="493" t="s">
        <v>1436</v>
      </c>
      <c r="C286" s="494"/>
      <c r="D286" s="445"/>
      <c r="E286" s="493" t="s">
        <v>1435</v>
      </c>
      <c r="F286" s="495"/>
      <c r="G286" s="495"/>
      <c r="H286" s="494"/>
      <c r="I286" s="434"/>
    </row>
    <row r="287" spans="2:9" ht="19">
      <c r="B287" s="457" t="s">
        <v>1404</v>
      </c>
      <c r="C287" s="458">
        <v>1054.1099999999999</v>
      </c>
      <c r="D287" s="434"/>
      <c r="E287" s="457" t="s">
        <v>1410</v>
      </c>
      <c r="F287" s="434"/>
      <c r="G287" s="435"/>
      <c r="H287" s="459"/>
      <c r="I287" s="434"/>
    </row>
    <row r="288" spans="2:9" ht="19">
      <c r="B288" s="457" t="s">
        <v>1405</v>
      </c>
      <c r="C288" s="460">
        <v>184.38</v>
      </c>
      <c r="D288" s="434"/>
      <c r="E288" s="461"/>
      <c r="F288" s="436" t="s">
        <v>1411</v>
      </c>
      <c r="G288" s="435"/>
      <c r="H288" s="459">
        <v>0</v>
      </c>
      <c r="I288" s="434"/>
    </row>
    <row r="289" spans="2:8" ht="19">
      <c r="B289" s="457" t="s">
        <v>1406</v>
      </c>
      <c r="C289" s="460">
        <f>C287-C288</f>
        <v>869.7299999999999</v>
      </c>
      <c r="D289" s="434"/>
      <c r="E289" s="461"/>
      <c r="F289" s="436" t="s">
        <v>1412</v>
      </c>
      <c r="G289" s="435"/>
      <c r="H289" s="459">
        <v>0</v>
      </c>
    </row>
    <row r="290" spans="2:8" ht="19">
      <c r="B290" s="457" t="s">
        <v>1407</v>
      </c>
      <c r="C290" s="460">
        <v>24307.47</v>
      </c>
      <c r="D290" s="434"/>
      <c r="E290" s="461"/>
      <c r="F290" s="434"/>
      <c r="G290" s="435"/>
      <c r="H290" s="459"/>
    </row>
    <row r="291" spans="2:8" ht="19">
      <c r="B291" s="457" t="s">
        <v>1408</v>
      </c>
      <c r="C291" s="460">
        <f>C289-C290</f>
        <v>-23437.74</v>
      </c>
      <c r="D291" s="434"/>
      <c r="E291" s="457" t="s">
        <v>1413</v>
      </c>
      <c r="F291" s="434"/>
      <c r="G291" s="435"/>
      <c r="H291" s="459"/>
    </row>
    <row r="292" spans="2:8" ht="19">
      <c r="B292" s="457" t="s">
        <v>633</v>
      </c>
      <c r="C292" s="459">
        <v>1546.83</v>
      </c>
      <c r="D292" s="434"/>
      <c r="E292" s="461"/>
      <c r="F292" s="436" t="s">
        <v>1414</v>
      </c>
      <c r="G292" s="435"/>
      <c r="H292" s="459">
        <v>8917.86</v>
      </c>
    </row>
    <row r="293" spans="2:8" ht="20" thickBot="1">
      <c r="B293" s="462" t="s">
        <v>1409</v>
      </c>
      <c r="C293" s="463">
        <f>C291-C292</f>
        <v>-24984.57</v>
      </c>
      <c r="D293" s="434"/>
      <c r="E293" s="461"/>
      <c r="F293" s="436" t="s">
        <v>1415</v>
      </c>
      <c r="G293" s="435"/>
      <c r="H293" s="459">
        <v>0</v>
      </c>
    </row>
    <row r="294" spans="2:8" ht="19">
      <c r="B294" s="436"/>
      <c r="C294" s="439"/>
      <c r="D294" s="434"/>
      <c r="E294" s="461"/>
      <c r="F294" s="436" t="s">
        <v>1416</v>
      </c>
      <c r="G294" s="435"/>
      <c r="H294" s="459">
        <v>0</v>
      </c>
    </row>
    <row r="295" spans="2:8" ht="19">
      <c r="B295" s="437"/>
      <c r="C295" s="440"/>
      <c r="D295" s="434"/>
      <c r="E295" s="457" t="s">
        <v>1417</v>
      </c>
      <c r="F295" s="434"/>
      <c r="G295" s="435"/>
      <c r="H295" s="459"/>
    </row>
    <row r="296" spans="2:8" ht="19">
      <c r="B296" s="434"/>
      <c r="C296" s="434"/>
      <c r="D296" s="434"/>
      <c r="E296" s="461"/>
      <c r="F296" s="436" t="s">
        <v>579</v>
      </c>
      <c r="G296" s="435"/>
      <c r="H296" s="459"/>
    </row>
    <row r="297" spans="2:8" ht="19">
      <c r="B297" s="434"/>
      <c r="C297" s="434"/>
      <c r="D297" s="434"/>
      <c r="E297" s="461"/>
      <c r="F297" s="436" t="s">
        <v>630</v>
      </c>
      <c r="G297" s="435">
        <v>-632.69230769230796</v>
      </c>
      <c r="H297" s="459"/>
    </row>
    <row r="298" spans="2:8" ht="19">
      <c r="B298" s="434"/>
      <c r="C298" s="434"/>
      <c r="D298" s="434"/>
      <c r="E298" s="461"/>
      <c r="F298" s="436" t="s">
        <v>1434</v>
      </c>
      <c r="G298" s="435">
        <v>-900</v>
      </c>
      <c r="H298" s="459"/>
    </row>
    <row r="299" spans="2:8" ht="19">
      <c r="B299" s="434"/>
      <c r="C299" s="434"/>
      <c r="D299" s="434"/>
      <c r="E299" s="461"/>
      <c r="F299" s="434" t="s">
        <v>631</v>
      </c>
      <c r="G299" s="435">
        <v>-450</v>
      </c>
      <c r="H299" s="459"/>
    </row>
    <row r="300" spans="2:8" ht="19">
      <c r="B300" s="434"/>
      <c r="C300" s="434"/>
      <c r="D300" s="434"/>
      <c r="E300" s="461"/>
      <c r="F300" s="436" t="s">
        <v>839</v>
      </c>
      <c r="G300" s="435"/>
      <c r="H300" s="459">
        <f>SUM(G297:G299)</f>
        <v>-1982.6923076923081</v>
      </c>
    </row>
    <row r="301" spans="2:8" ht="19">
      <c r="B301" s="434"/>
      <c r="C301" s="434"/>
      <c r="D301" s="434"/>
      <c r="E301" s="457" t="s">
        <v>1418</v>
      </c>
      <c r="F301" s="434"/>
      <c r="G301" s="435"/>
      <c r="H301" s="459">
        <v>-43030.6</v>
      </c>
    </row>
    <row r="302" spans="2:8" ht="20" thickBot="1">
      <c r="B302" s="434"/>
      <c r="C302" s="434"/>
      <c r="D302" s="434"/>
      <c r="E302" s="464" t="s">
        <v>1419</v>
      </c>
      <c r="F302" s="465"/>
      <c r="G302" s="466"/>
      <c r="H302" s="467">
        <f>SUM(H288:H301)</f>
        <v>-36095.432307692303</v>
      </c>
    </row>
    <row r="309" spans="1:7" ht="158" customHeight="1">
      <c r="A309" s="1" t="s">
        <v>1532</v>
      </c>
      <c r="B309" s="484" t="s">
        <v>1533</v>
      </c>
      <c r="C309" s="484"/>
      <c r="D309" s="484"/>
      <c r="E309" s="484"/>
      <c r="F309" s="484"/>
      <c r="G309" s="484"/>
    </row>
  </sheetData>
  <mergeCells count="26">
    <mergeCell ref="B286:C286"/>
    <mergeCell ref="E286:H286"/>
    <mergeCell ref="B309:G309"/>
    <mergeCell ref="B261:G261"/>
    <mergeCell ref="B263:G263"/>
    <mergeCell ref="B265:G265"/>
    <mergeCell ref="C267:D267"/>
    <mergeCell ref="C170:G170"/>
    <mergeCell ref="C120:I120"/>
    <mergeCell ref="C121:I121"/>
    <mergeCell ref="B123:J123"/>
    <mergeCell ref="B136:G136"/>
    <mergeCell ref="B47:G47"/>
    <mergeCell ref="C77:F77"/>
    <mergeCell ref="B80:F80"/>
    <mergeCell ref="B94:G94"/>
    <mergeCell ref="C119:G119"/>
    <mergeCell ref="C78:I78"/>
    <mergeCell ref="C79:I79"/>
    <mergeCell ref="B194:G194"/>
    <mergeCell ref="B179:I179"/>
    <mergeCell ref="C171:I171"/>
    <mergeCell ref="C172:I172"/>
    <mergeCell ref="B174:J174"/>
    <mergeCell ref="B189:G189"/>
    <mergeCell ref="B184:G184"/>
  </mergeCells>
  <phoneticPr fontId="7"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748CE-87F2-D341-8FC3-3DDA7F9DB36D}">
  <dimension ref="B2:U264"/>
  <sheetViews>
    <sheetView workbookViewId="0">
      <selection activeCell="K18" sqref="K18"/>
    </sheetView>
  </sheetViews>
  <sheetFormatPr baseColWidth="10" defaultColWidth="10.6640625" defaultRowHeight="15"/>
  <cols>
    <col min="2" max="2" width="26.83203125" customWidth="1"/>
    <col min="3" max="3" width="14.1640625" customWidth="1"/>
    <col min="4" max="4" width="11.6640625" customWidth="1"/>
    <col min="5" max="5" width="15" customWidth="1"/>
    <col min="6" max="6" width="11.5" customWidth="1"/>
    <col min="7" max="7" width="13.1640625" customWidth="1"/>
    <col min="8" max="8" width="14.6640625" customWidth="1"/>
    <col min="9" max="9" width="11.5" customWidth="1"/>
    <col min="10" max="14" width="11.6640625" customWidth="1"/>
    <col min="15" max="15" width="11.83203125" customWidth="1"/>
    <col min="17" max="17" width="20.83203125" customWidth="1"/>
    <col min="18" max="18" width="12.33203125" customWidth="1"/>
  </cols>
  <sheetData>
    <row r="2" spans="2:17">
      <c r="C2" t="s">
        <v>1492</v>
      </c>
      <c r="D2" s="119">
        <v>2300</v>
      </c>
    </row>
    <row r="3" spans="2:17">
      <c r="C3" t="s">
        <v>1463</v>
      </c>
    </row>
    <row r="4" spans="2:17">
      <c r="C4" s="378" t="s">
        <v>1464</v>
      </c>
    </row>
    <row r="5" spans="2:17">
      <c r="C5" s="378" t="s">
        <v>1465</v>
      </c>
    </row>
    <row r="6" spans="2:17">
      <c r="C6" s="378" t="s">
        <v>1466</v>
      </c>
    </row>
    <row r="7" spans="2:17">
      <c r="C7" s="378" t="s">
        <v>1468</v>
      </c>
    </row>
    <row r="8" spans="2:17">
      <c r="C8" s="378" t="s">
        <v>1469</v>
      </c>
    </row>
    <row r="9" spans="2:17">
      <c r="C9" s="378" t="s">
        <v>1470</v>
      </c>
    </row>
    <row r="11" spans="2:17">
      <c r="C11" s="378" t="s">
        <v>1467</v>
      </c>
    </row>
    <row r="12" spans="2:17">
      <c r="C12" s="378" t="s">
        <v>1484</v>
      </c>
    </row>
    <row r="13" spans="2:17">
      <c r="P13" s="297">
        <v>1</v>
      </c>
      <c r="Q13" s="119">
        <f>P13*$F$21</f>
        <v>1.5972499999999998</v>
      </c>
    </row>
    <row r="14" spans="2:17">
      <c r="P14" s="297">
        <v>100</v>
      </c>
      <c r="Q14" s="119">
        <f t="shared" ref="Q14:Q22" si="0">P14*$F$21</f>
        <v>159.72499999999999</v>
      </c>
    </row>
    <row r="15" spans="2:17">
      <c r="B15" t="s">
        <v>1451</v>
      </c>
      <c r="C15" s="444"/>
      <c r="D15" s="444"/>
      <c r="E15" s="444"/>
      <c r="F15" s="444"/>
      <c r="G15" s="444"/>
      <c r="H15" s="444"/>
      <c r="P15" s="297">
        <v>500</v>
      </c>
      <c r="Q15" s="119">
        <f t="shared" si="0"/>
        <v>798.62499999999989</v>
      </c>
    </row>
    <row r="16" spans="2:17">
      <c r="C16" t="s">
        <v>1458</v>
      </c>
      <c r="P16" s="297">
        <v>1000</v>
      </c>
      <c r="Q16" s="119">
        <f t="shared" si="0"/>
        <v>1597.2499999999998</v>
      </c>
    </row>
    <row r="17" spans="2:21">
      <c r="C17" t="s">
        <v>1452</v>
      </c>
      <c r="D17" t="s">
        <v>1453</v>
      </c>
      <c r="E17" t="s">
        <v>1454</v>
      </c>
      <c r="F17" t="s">
        <v>1487</v>
      </c>
      <c r="P17" s="297">
        <v>2000</v>
      </c>
      <c r="Q17" s="119">
        <f t="shared" si="0"/>
        <v>3194.4999999999995</v>
      </c>
    </row>
    <row r="18" spans="2:21">
      <c r="C18" t="s">
        <v>1455</v>
      </c>
      <c r="D18">
        <v>1.99</v>
      </c>
      <c r="E18" s="446">
        <v>0.5</v>
      </c>
      <c r="F18">
        <f>E18*D18</f>
        <v>0.995</v>
      </c>
      <c r="P18" s="297">
        <v>5000</v>
      </c>
      <c r="Q18" s="119">
        <f t="shared" si="0"/>
        <v>7986.2499999999991</v>
      </c>
    </row>
    <row r="19" spans="2:21">
      <c r="C19" t="s">
        <v>1456</v>
      </c>
      <c r="D19">
        <v>4.55</v>
      </c>
      <c r="E19" s="446">
        <v>0.2</v>
      </c>
      <c r="F19">
        <f>D19/4*E19</f>
        <v>0.22750000000000001</v>
      </c>
      <c r="P19" s="297">
        <v>10000</v>
      </c>
      <c r="Q19" s="119">
        <f t="shared" si="0"/>
        <v>15972.499999999998</v>
      </c>
    </row>
    <row r="20" spans="2:21">
      <c r="C20" t="s">
        <v>1457</v>
      </c>
      <c r="D20">
        <v>14.99</v>
      </c>
      <c r="E20" s="446">
        <v>0.3</v>
      </c>
      <c r="F20">
        <f>D20/12*E20</f>
        <v>0.37475000000000003</v>
      </c>
      <c r="P20" s="297">
        <v>50000</v>
      </c>
      <c r="Q20" s="119">
        <f t="shared" si="0"/>
        <v>79862.499999999985</v>
      </c>
    </row>
    <row r="21" spans="2:21">
      <c r="E21" t="s">
        <v>1488</v>
      </c>
      <c r="F21">
        <f>SUM(F18:F20)</f>
        <v>1.5972499999999998</v>
      </c>
      <c r="P21" s="297">
        <v>100000</v>
      </c>
      <c r="Q21" s="119">
        <f t="shared" si="0"/>
        <v>159724.99999999997</v>
      </c>
    </row>
    <row r="22" spans="2:21">
      <c r="C22" t="s">
        <v>1459</v>
      </c>
      <c r="P22" s="297">
        <v>1000000</v>
      </c>
      <c r="Q22" s="119">
        <f t="shared" si="0"/>
        <v>1597249.9999999998</v>
      </c>
    </row>
    <row r="24" spans="2:21">
      <c r="B24" s="484" t="s">
        <v>1460</v>
      </c>
      <c r="C24" s="484"/>
      <c r="D24" s="484"/>
      <c r="E24" s="484"/>
      <c r="F24" s="484"/>
      <c r="G24" s="484"/>
      <c r="H24" s="484"/>
      <c r="I24" s="484"/>
    </row>
    <row r="26" spans="2:21">
      <c r="D26" s="297" t="s">
        <v>1461</v>
      </c>
      <c r="E26" s="297" t="s">
        <v>1462</v>
      </c>
      <c r="R26" s="99"/>
      <c r="S26" s="99"/>
      <c r="T26" s="99"/>
      <c r="U26" s="99"/>
    </row>
    <row r="27" spans="2:21">
      <c r="D27" s="297">
        <v>1</v>
      </c>
      <c r="E27" s="450">
        <f>E28/100</f>
        <v>1.54E-2</v>
      </c>
      <c r="F27">
        <f>D27</f>
        <v>1</v>
      </c>
      <c r="G27" s="91">
        <f>E27*30</f>
        <v>0.46200000000000002</v>
      </c>
      <c r="R27" s="99"/>
      <c r="S27" s="449"/>
      <c r="T27" s="99"/>
      <c r="U27" s="99"/>
    </row>
    <row r="28" spans="2:21">
      <c r="D28" s="297">
        <v>100</v>
      </c>
      <c r="E28" s="450">
        <v>1.54</v>
      </c>
      <c r="F28">
        <f t="shared" ref="F28:F36" si="1">D28</f>
        <v>100</v>
      </c>
      <c r="G28" s="91">
        <f t="shared" ref="G28:G36" si="2">E28*30</f>
        <v>46.2</v>
      </c>
      <c r="R28" s="99"/>
      <c r="S28" s="449"/>
      <c r="T28" s="99"/>
      <c r="U28" s="99"/>
    </row>
    <row r="29" spans="2:21">
      <c r="D29" s="297">
        <v>500</v>
      </c>
      <c r="E29" s="450">
        <v>5.87</v>
      </c>
      <c r="F29">
        <f t="shared" si="1"/>
        <v>500</v>
      </c>
      <c r="G29" s="91">
        <f t="shared" si="2"/>
        <v>176.1</v>
      </c>
      <c r="R29" s="99"/>
      <c r="S29" s="449"/>
      <c r="T29" s="99"/>
      <c r="U29" s="99"/>
    </row>
    <row r="30" spans="2:21">
      <c r="D30" s="297">
        <v>1000</v>
      </c>
      <c r="E30" s="450">
        <v>11.75</v>
      </c>
      <c r="F30">
        <f t="shared" si="1"/>
        <v>1000</v>
      </c>
      <c r="G30" s="91">
        <f t="shared" si="2"/>
        <v>352.5</v>
      </c>
      <c r="R30" s="99"/>
      <c r="S30" s="449"/>
      <c r="T30" s="99"/>
      <c r="U30" s="99"/>
    </row>
    <row r="31" spans="2:21">
      <c r="D31" s="297">
        <v>2000</v>
      </c>
      <c r="E31" s="450">
        <v>23.5</v>
      </c>
      <c r="F31">
        <f t="shared" si="1"/>
        <v>2000</v>
      </c>
      <c r="G31" s="91">
        <f t="shared" si="2"/>
        <v>705</v>
      </c>
      <c r="R31" s="99"/>
      <c r="S31" s="449"/>
      <c r="T31" s="99"/>
      <c r="U31" s="99"/>
    </row>
    <row r="32" spans="2:21">
      <c r="D32" s="297">
        <v>5000</v>
      </c>
      <c r="E32" s="450">
        <v>58.74</v>
      </c>
      <c r="F32">
        <f t="shared" si="1"/>
        <v>5000</v>
      </c>
      <c r="G32" s="91">
        <f t="shared" si="2"/>
        <v>1762.2</v>
      </c>
      <c r="R32" s="99"/>
      <c r="S32" s="449"/>
      <c r="T32" s="99"/>
      <c r="U32" s="99"/>
    </row>
    <row r="33" spans="2:21">
      <c r="D33" s="297">
        <v>10000</v>
      </c>
      <c r="E33" s="450">
        <v>117.48</v>
      </c>
      <c r="F33">
        <f t="shared" si="1"/>
        <v>10000</v>
      </c>
      <c r="G33" s="91">
        <f t="shared" si="2"/>
        <v>3524.4</v>
      </c>
      <c r="R33" s="99"/>
      <c r="S33" s="449"/>
      <c r="T33" s="99"/>
      <c r="U33" s="99"/>
    </row>
    <row r="34" spans="2:21">
      <c r="D34" s="297">
        <v>50000</v>
      </c>
      <c r="E34" s="450">
        <v>587.41</v>
      </c>
      <c r="F34">
        <f t="shared" si="1"/>
        <v>50000</v>
      </c>
      <c r="G34" s="91">
        <f t="shared" si="2"/>
        <v>17622.3</v>
      </c>
      <c r="R34" s="99"/>
      <c r="S34" s="449"/>
      <c r="T34" s="99"/>
      <c r="U34" s="99"/>
    </row>
    <row r="35" spans="2:21">
      <c r="D35" s="297">
        <v>100000</v>
      </c>
      <c r="E35" s="450">
        <v>1174.83</v>
      </c>
      <c r="F35">
        <f t="shared" si="1"/>
        <v>100000</v>
      </c>
      <c r="G35" s="91">
        <f t="shared" si="2"/>
        <v>35244.899999999994</v>
      </c>
      <c r="R35" s="99"/>
      <c r="S35" s="449"/>
      <c r="T35" s="99"/>
      <c r="U35" s="99"/>
    </row>
    <row r="36" spans="2:21">
      <c r="D36" s="297">
        <v>1000000</v>
      </c>
      <c r="E36" s="450">
        <v>11748.27</v>
      </c>
      <c r="F36">
        <f t="shared" si="1"/>
        <v>1000000</v>
      </c>
      <c r="G36" s="91">
        <f t="shared" si="2"/>
        <v>352448.10000000003</v>
      </c>
      <c r="R36" s="99"/>
      <c r="S36" s="449"/>
      <c r="T36" s="99"/>
      <c r="U36" s="99"/>
    </row>
    <row r="37" spans="2:21">
      <c r="B37" t="s">
        <v>1514</v>
      </c>
      <c r="C37" s="429">
        <v>44577.426789282399</v>
      </c>
      <c r="R37" s="99"/>
      <c r="S37" s="449"/>
      <c r="T37" s="99"/>
      <c r="U37" s="99"/>
    </row>
    <row r="38" spans="2:21">
      <c r="B38" t="s">
        <v>1506</v>
      </c>
      <c r="R38" s="99"/>
      <c r="S38" s="449"/>
      <c r="T38" s="99"/>
      <c r="U38" s="99"/>
    </row>
    <row r="39" spans="2:21">
      <c r="B39" t="s">
        <v>1507</v>
      </c>
      <c r="C39" s="452">
        <v>23.72</v>
      </c>
      <c r="R39" s="99"/>
      <c r="S39" s="99"/>
      <c r="T39" s="99"/>
      <c r="U39" s="99"/>
    </row>
    <row r="40" spans="2:21">
      <c r="B40" t="s">
        <v>1508</v>
      </c>
      <c r="C40" s="452">
        <v>20.43</v>
      </c>
      <c r="R40" s="99"/>
      <c r="S40" s="99"/>
      <c r="T40" s="99"/>
      <c r="U40" s="99"/>
    </row>
    <row r="41" spans="2:21">
      <c r="R41" s="99"/>
      <c r="S41" s="99"/>
      <c r="T41" s="99"/>
      <c r="U41" s="99"/>
    </row>
    <row r="42" spans="2:21">
      <c r="B42" t="s">
        <v>632</v>
      </c>
      <c r="C42" t="s">
        <v>1455</v>
      </c>
      <c r="R42" s="99"/>
      <c r="S42" s="99"/>
      <c r="T42" s="99"/>
      <c r="U42" s="99"/>
    </row>
    <row r="43" spans="2:21">
      <c r="B43" s="451" t="s">
        <v>1523</v>
      </c>
      <c r="C43" s="453">
        <v>2500</v>
      </c>
      <c r="D43" t="s">
        <v>1525</v>
      </c>
      <c r="R43" s="99"/>
      <c r="S43" s="99"/>
      <c r="T43" s="99"/>
      <c r="U43" s="99"/>
    </row>
    <row r="44" spans="2:21">
      <c r="B44" s="451" t="s">
        <v>1524</v>
      </c>
      <c r="C44" s="453">
        <v>1920</v>
      </c>
      <c r="D44" t="s">
        <v>1526</v>
      </c>
    </row>
    <row r="45" spans="2:21">
      <c r="B45" s="451" t="s">
        <v>31</v>
      </c>
      <c r="C45" s="453">
        <v>1142.6400000000001</v>
      </c>
      <c r="D45" t="s">
        <v>1527</v>
      </c>
    </row>
    <row r="46" spans="2:21">
      <c r="B46" s="451" t="s">
        <v>1522</v>
      </c>
      <c r="C46" s="453">
        <v>150</v>
      </c>
    </row>
    <row r="47" spans="2:21">
      <c r="B47" s="118"/>
      <c r="C47" s="454">
        <f>SUM(C43:C46)</f>
        <v>5712.64</v>
      </c>
    </row>
    <row r="54" spans="2:15">
      <c r="B54" s="118" t="s">
        <v>1471</v>
      </c>
      <c r="C54" s="118" t="s">
        <v>1472</v>
      </c>
      <c r="D54" s="118" t="s">
        <v>1473</v>
      </c>
      <c r="E54" s="118" t="s">
        <v>1474</v>
      </c>
      <c r="F54" s="118" t="s">
        <v>1475</v>
      </c>
      <c r="G54" s="118" t="s">
        <v>1476</v>
      </c>
      <c r="H54" s="118" t="s">
        <v>1477</v>
      </c>
      <c r="I54" s="118" t="s">
        <v>1478</v>
      </c>
      <c r="J54" s="118" t="s">
        <v>1479</v>
      </c>
      <c r="K54" s="118" t="s">
        <v>1480</v>
      </c>
      <c r="L54" s="118" t="s">
        <v>1481</v>
      </c>
      <c r="M54" s="118" t="s">
        <v>1482</v>
      </c>
      <c r="N54" s="118" t="s">
        <v>1483</v>
      </c>
      <c r="O54" s="118" t="s">
        <v>1472</v>
      </c>
    </row>
    <row r="55" spans="2:15">
      <c r="B55" s="118" t="s">
        <v>1491</v>
      </c>
      <c r="C55" s="118">
        <f>0</f>
        <v>0</v>
      </c>
      <c r="D55" s="118">
        <f>E55/2</f>
        <v>250</v>
      </c>
      <c r="E55" s="118">
        <v>500</v>
      </c>
      <c r="F55" s="118">
        <f>(G55-E55)/2+E55</f>
        <v>1250</v>
      </c>
      <c r="G55" s="118">
        <v>2000</v>
      </c>
      <c r="H55" s="118">
        <f>(I55-G55)/2+G55</f>
        <v>3500</v>
      </c>
      <c r="I55" s="118">
        <v>5000</v>
      </c>
      <c r="J55" s="118">
        <f>(K55-I55)/2+I55</f>
        <v>8000</v>
      </c>
      <c r="K55" s="118">
        <v>11000</v>
      </c>
      <c r="L55" s="118">
        <f>(M55-K55)/2+K55</f>
        <v>17000</v>
      </c>
      <c r="M55" s="118">
        <v>23000</v>
      </c>
      <c r="N55" s="118">
        <f>(O55-M55)/2+M55</f>
        <v>35000</v>
      </c>
      <c r="O55" s="118">
        <v>47000</v>
      </c>
    </row>
    <row r="56" spans="2:15">
      <c r="B56" s="118" t="s">
        <v>1515</v>
      </c>
      <c r="C56" s="118"/>
      <c r="D56" s="118"/>
      <c r="E56" s="118"/>
      <c r="F56" s="118"/>
      <c r="G56" s="118"/>
      <c r="H56" s="118"/>
      <c r="I56" s="118"/>
      <c r="J56" s="118"/>
      <c r="K56" s="118"/>
      <c r="L56" s="118"/>
      <c r="M56" s="118"/>
      <c r="N56" s="118"/>
      <c r="O56" s="118"/>
    </row>
    <row r="57" spans="2:15">
      <c r="B57" s="118" t="s">
        <v>1516</v>
      </c>
      <c r="C57" s="454">
        <f>$C$37+C59</f>
        <v>84577.426789282399</v>
      </c>
      <c r="D57" s="454">
        <f t="shared" ref="D57:O57" si="3">C57+D59</f>
        <v>84577.426789282399</v>
      </c>
      <c r="E57" s="454">
        <f t="shared" si="3"/>
        <v>84577.426789282399</v>
      </c>
      <c r="F57" s="454">
        <f t="shared" si="3"/>
        <v>84577.426789282399</v>
      </c>
      <c r="G57" s="454">
        <f t="shared" si="3"/>
        <v>84577.426789282399</v>
      </c>
      <c r="H57" s="454">
        <f t="shared" si="3"/>
        <v>101577.4267892824</v>
      </c>
      <c r="I57" s="454">
        <f t="shared" si="3"/>
        <v>101577.4267892824</v>
      </c>
      <c r="J57" s="454">
        <f t="shared" si="3"/>
        <v>101577.4267892824</v>
      </c>
      <c r="K57" s="454">
        <f t="shared" si="3"/>
        <v>101577.4267892824</v>
      </c>
      <c r="L57" s="454">
        <f t="shared" si="3"/>
        <v>101577.4267892824</v>
      </c>
      <c r="M57" s="454">
        <f t="shared" si="3"/>
        <v>101577.4267892824</v>
      </c>
      <c r="N57" s="454">
        <f t="shared" si="3"/>
        <v>101577.4267892824</v>
      </c>
      <c r="O57" s="454">
        <f t="shared" si="3"/>
        <v>101577.4267892824</v>
      </c>
    </row>
    <row r="58" spans="2:15">
      <c r="B58" s="118" t="s">
        <v>257</v>
      </c>
      <c r="C58" s="454"/>
      <c r="D58" s="454"/>
      <c r="E58" s="454"/>
      <c r="F58" s="454"/>
      <c r="G58" s="454"/>
      <c r="H58" s="454"/>
      <c r="I58" s="454"/>
      <c r="J58" s="454"/>
      <c r="K58" s="454"/>
      <c r="L58" s="454"/>
      <c r="M58" s="454"/>
      <c r="N58" s="454"/>
      <c r="O58" s="454"/>
    </row>
    <row r="59" spans="2:15">
      <c r="B59" s="118" t="s">
        <v>700</v>
      </c>
      <c r="C59" s="454">
        <v>40000</v>
      </c>
      <c r="D59" s="454"/>
      <c r="E59" s="454"/>
      <c r="F59" s="454"/>
      <c r="G59" s="454"/>
      <c r="H59" s="454">
        <v>17000</v>
      </c>
      <c r="I59" s="454"/>
      <c r="J59" s="454"/>
      <c r="K59" s="454"/>
      <c r="L59" s="454"/>
      <c r="M59" s="454"/>
      <c r="N59" s="454"/>
      <c r="O59" s="454"/>
    </row>
    <row r="60" spans="2:15">
      <c r="B60" s="118" t="s">
        <v>1485</v>
      </c>
      <c r="C60" s="454">
        <f>C55*0.9*'Business Plan going forward'!$E$27*30</f>
        <v>0</v>
      </c>
      <c r="D60" s="454">
        <f>D55*0.9*'Business Plan going forward'!$E$27*30</f>
        <v>103.95</v>
      </c>
      <c r="E60" s="454">
        <f>E55*0.9*'Business Plan going forward'!$E$27*30</f>
        <v>207.9</v>
      </c>
      <c r="F60" s="454">
        <f>F55*0.9*'Business Plan going forward'!$E$27*30</f>
        <v>519.75</v>
      </c>
      <c r="G60" s="454">
        <f>G55*0.9*'Business Plan going forward'!$E$27*30</f>
        <v>831.6</v>
      </c>
      <c r="H60" s="454">
        <f>H55*0.9*'Business Plan going forward'!$E$27*30</f>
        <v>1455.3</v>
      </c>
      <c r="I60" s="454">
        <f>I55*0.9*'Business Plan going forward'!$E$27*30</f>
        <v>2079</v>
      </c>
      <c r="J60" s="454">
        <f>J55*0.9*'Business Plan going forward'!$E$27*30</f>
        <v>3326.4</v>
      </c>
      <c r="K60" s="454">
        <f>K55*0.9*'Business Plan going forward'!$E$27*30</f>
        <v>4573.8</v>
      </c>
      <c r="L60" s="454">
        <f>L55*0.9*'Business Plan going forward'!$E$27*30</f>
        <v>7068.6</v>
      </c>
      <c r="M60" s="454">
        <f>M55*0.9*'Business Plan going forward'!$E$27*30</f>
        <v>9563.4000000000015</v>
      </c>
      <c r="N60" s="454">
        <f>N55*0.9*'Business Plan going forward'!$E$27*30</f>
        <v>14553</v>
      </c>
      <c r="O60" s="454">
        <f>O55*0.9*'Business Plan going forward'!$E$27*30</f>
        <v>19542.600000000002</v>
      </c>
    </row>
    <row r="61" spans="2:15">
      <c r="B61" s="118" t="s">
        <v>1486</v>
      </c>
      <c r="C61" s="454">
        <f>0.1*C55*'Business Plan going forward'!$F$21</f>
        <v>0</v>
      </c>
      <c r="D61" s="454">
        <f>0.1*D55*'Business Plan going forward'!$F$21</f>
        <v>39.931249999999999</v>
      </c>
      <c r="E61" s="454">
        <f>0.1*E55*'Business Plan going forward'!$F$21</f>
        <v>79.862499999999997</v>
      </c>
      <c r="F61" s="454">
        <f>0.1*F55*'Business Plan going forward'!$F$21</f>
        <v>199.65624999999997</v>
      </c>
      <c r="G61" s="454">
        <f>0.1*G55*'Business Plan going forward'!$F$21</f>
        <v>319.45</v>
      </c>
      <c r="H61" s="454">
        <f>0.1*H55*'Business Plan going forward'!$F$21</f>
        <v>559.03749999999991</v>
      </c>
      <c r="I61" s="454">
        <f>0.1*I55*'Business Plan going forward'!$F$21</f>
        <v>798.62499999999989</v>
      </c>
      <c r="J61" s="454">
        <f>0.1*J55*'Business Plan going forward'!$F$21</f>
        <v>1277.8</v>
      </c>
      <c r="K61" s="454">
        <f>0.1*K55*'Business Plan going forward'!$F$21</f>
        <v>1756.9749999999999</v>
      </c>
      <c r="L61" s="454">
        <f>0.1*L55*'Business Plan going forward'!$F$21</f>
        <v>2715.3249999999998</v>
      </c>
      <c r="M61" s="454">
        <f>0.1*M55*'Business Plan going forward'!$F$21</f>
        <v>3673.6749999999997</v>
      </c>
      <c r="N61" s="454">
        <f>0.1*N55*'Business Plan going forward'!$F$21</f>
        <v>5590.3749999999991</v>
      </c>
      <c r="O61" s="454">
        <f>0.1*O55*'Business Plan going forward'!$F$21</f>
        <v>7507.0749999999989</v>
      </c>
    </row>
    <row r="62" spans="2:15">
      <c r="B62" s="118" t="s">
        <v>256</v>
      </c>
      <c r="C62" s="454"/>
      <c r="D62" s="454"/>
      <c r="E62" s="454"/>
      <c r="F62" s="454"/>
      <c r="G62" s="454"/>
      <c r="H62" s="454"/>
      <c r="I62" s="454"/>
      <c r="J62" s="454"/>
      <c r="K62" s="454"/>
      <c r="L62" s="454"/>
      <c r="M62" s="454"/>
      <c r="N62" s="454"/>
      <c r="O62" s="454"/>
    </row>
    <row r="63" spans="2:15">
      <c r="B63" s="118" t="s">
        <v>632</v>
      </c>
      <c r="C63" s="454"/>
      <c r="D63" s="454"/>
      <c r="E63" s="454"/>
      <c r="F63" s="454"/>
      <c r="G63" s="454"/>
      <c r="H63" s="454"/>
      <c r="I63" s="454"/>
      <c r="J63" s="454"/>
      <c r="K63" s="454"/>
      <c r="L63" s="454"/>
      <c r="M63" s="454"/>
      <c r="N63" s="454"/>
      <c r="O63" s="454"/>
    </row>
    <row r="64" spans="2:15">
      <c r="B64" s="118" t="s">
        <v>1521</v>
      </c>
      <c r="C64" s="454">
        <f>$C$43</f>
        <v>2500</v>
      </c>
      <c r="D64" s="454">
        <f t="shared" ref="D64:O64" si="4">$C$43</f>
        <v>2500</v>
      </c>
      <c r="E64" s="454">
        <f t="shared" si="4"/>
        <v>2500</v>
      </c>
      <c r="F64" s="454">
        <f t="shared" si="4"/>
        <v>2500</v>
      </c>
      <c r="G64" s="454">
        <f t="shared" si="4"/>
        <v>2500</v>
      </c>
      <c r="H64" s="454">
        <f t="shared" si="4"/>
        <v>2500</v>
      </c>
      <c r="I64" s="454">
        <f t="shared" si="4"/>
        <v>2500</v>
      </c>
      <c r="J64" s="454">
        <f t="shared" si="4"/>
        <v>2500</v>
      </c>
      <c r="K64" s="454">
        <f t="shared" si="4"/>
        <v>2500</v>
      </c>
      <c r="L64" s="454">
        <f t="shared" si="4"/>
        <v>2500</v>
      </c>
      <c r="M64" s="454">
        <f t="shared" si="4"/>
        <v>2500</v>
      </c>
      <c r="N64" s="454">
        <f t="shared" si="4"/>
        <v>2500</v>
      </c>
      <c r="O64" s="454">
        <f t="shared" si="4"/>
        <v>2500</v>
      </c>
    </row>
    <row r="65" spans="2:15">
      <c r="B65" s="118" t="s">
        <v>1519</v>
      </c>
      <c r="C65" s="454">
        <f>$C$44</f>
        <v>1920</v>
      </c>
      <c r="D65" s="454">
        <f t="shared" ref="D65:O65" si="5">$C$44</f>
        <v>1920</v>
      </c>
      <c r="E65" s="454">
        <f t="shared" si="5"/>
        <v>1920</v>
      </c>
      <c r="F65" s="454">
        <f t="shared" si="5"/>
        <v>1920</v>
      </c>
      <c r="G65" s="454">
        <f t="shared" si="5"/>
        <v>1920</v>
      </c>
      <c r="H65" s="454">
        <f t="shared" si="5"/>
        <v>1920</v>
      </c>
      <c r="I65" s="454">
        <f t="shared" si="5"/>
        <v>1920</v>
      </c>
      <c r="J65" s="454">
        <f t="shared" si="5"/>
        <v>1920</v>
      </c>
      <c r="K65" s="454">
        <f t="shared" si="5"/>
        <v>1920</v>
      </c>
      <c r="L65" s="454">
        <f t="shared" si="5"/>
        <v>1920</v>
      </c>
      <c r="M65" s="454">
        <f t="shared" si="5"/>
        <v>1920</v>
      </c>
      <c r="N65" s="454">
        <f t="shared" si="5"/>
        <v>1920</v>
      </c>
      <c r="O65" s="454">
        <f t="shared" si="5"/>
        <v>1920</v>
      </c>
    </row>
    <row r="66" spans="2:15">
      <c r="B66" s="118" t="s">
        <v>1520</v>
      </c>
      <c r="C66" s="454">
        <f>$C$45</f>
        <v>1142.6400000000001</v>
      </c>
      <c r="D66" s="454">
        <f t="shared" ref="D66:O66" si="6">$C$45</f>
        <v>1142.6400000000001</v>
      </c>
      <c r="E66" s="454">
        <f t="shared" si="6"/>
        <v>1142.6400000000001</v>
      </c>
      <c r="F66" s="454">
        <f t="shared" si="6"/>
        <v>1142.6400000000001</v>
      </c>
      <c r="G66" s="454">
        <f t="shared" si="6"/>
        <v>1142.6400000000001</v>
      </c>
      <c r="H66" s="454">
        <f t="shared" si="6"/>
        <v>1142.6400000000001</v>
      </c>
      <c r="I66" s="454">
        <f t="shared" si="6"/>
        <v>1142.6400000000001</v>
      </c>
      <c r="J66" s="454">
        <f t="shared" si="6"/>
        <v>1142.6400000000001</v>
      </c>
      <c r="K66" s="454">
        <f t="shared" si="6"/>
        <v>1142.6400000000001</v>
      </c>
      <c r="L66" s="454">
        <f t="shared" si="6"/>
        <v>1142.6400000000001</v>
      </c>
      <c r="M66" s="454">
        <f t="shared" si="6"/>
        <v>1142.6400000000001</v>
      </c>
      <c r="N66" s="454">
        <f t="shared" si="6"/>
        <v>1142.6400000000001</v>
      </c>
      <c r="O66" s="454">
        <f t="shared" si="6"/>
        <v>1142.6400000000001</v>
      </c>
    </row>
    <row r="67" spans="2:15">
      <c r="B67" s="118" t="s">
        <v>1522</v>
      </c>
      <c r="C67" s="454">
        <f>$C$46</f>
        <v>150</v>
      </c>
      <c r="D67" s="454">
        <f t="shared" ref="D67:O67" si="7">$C$46</f>
        <v>150</v>
      </c>
      <c r="E67" s="454">
        <f t="shared" si="7"/>
        <v>150</v>
      </c>
      <c r="F67" s="454">
        <f t="shared" si="7"/>
        <v>150</v>
      </c>
      <c r="G67" s="454">
        <f t="shared" si="7"/>
        <v>150</v>
      </c>
      <c r="H67" s="454">
        <f t="shared" si="7"/>
        <v>150</v>
      </c>
      <c r="I67" s="454">
        <f t="shared" si="7"/>
        <v>150</v>
      </c>
      <c r="J67" s="454">
        <f t="shared" si="7"/>
        <v>150</v>
      </c>
      <c r="K67" s="454">
        <f t="shared" si="7"/>
        <v>150</v>
      </c>
      <c r="L67" s="454">
        <f t="shared" si="7"/>
        <v>150</v>
      </c>
      <c r="M67" s="454">
        <f t="shared" si="7"/>
        <v>150</v>
      </c>
      <c r="N67" s="454">
        <f t="shared" si="7"/>
        <v>150</v>
      </c>
      <c r="O67" s="454">
        <f t="shared" si="7"/>
        <v>150</v>
      </c>
    </row>
    <row r="68" spans="2:15">
      <c r="B68" s="118" t="s">
        <v>1529</v>
      </c>
      <c r="C68" s="454"/>
      <c r="D68" s="454"/>
      <c r="E68" s="454"/>
      <c r="F68" s="454"/>
      <c r="G68" s="454"/>
      <c r="H68" s="454"/>
      <c r="I68" s="454"/>
      <c r="J68" s="454"/>
      <c r="K68" s="454"/>
      <c r="L68" s="454"/>
      <c r="M68" s="454"/>
      <c r="N68" s="454"/>
      <c r="O68" s="454"/>
    </row>
    <row r="69" spans="2:15">
      <c r="B69" s="118" t="s">
        <v>1489</v>
      </c>
      <c r="C69" s="454">
        <f t="shared" ref="C69:O69" si="8">$D$2/2</f>
        <v>1150</v>
      </c>
      <c r="D69" s="454">
        <f t="shared" si="8"/>
        <v>1150</v>
      </c>
      <c r="E69" s="454">
        <f t="shared" si="8"/>
        <v>1150</v>
      </c>
      <c r="F69" s="454">
        <f t="shared" si="8"/>
        <v>1150</v>
      </c>
      <c r="G69" s="454">
        <f t="shared" si="8"/>
        <v>1150</v>
      </c>
      <c r="H69" s="454">
        <f t="shared" si="8"/>
        <v>1150</v>
      </c>
      <c r="I69" s="454">
        <f t="shared" si="8"/>
        <v>1150</v>
      </c>
      <c r="J69" s="454">
        <f t="shared" si="8"/>
        <v>1150</v>
      </c>
      <c r="K69" s="454">
        <f t="shared" si="8"/>
        <v>1150</v>
      </c>
      <c r="L69" s="454">
        <f t="shared" si="8"/>
        <v>1150</v>
      </c>
      <c r="M69" s="454">
        <f t="shared" si="8"/>
        <v>1150</v>
      </c>
      <c r="N69" s="454">
        <f t="shared" si="8"/>
        <v>1150</v>
      </c>
      <c r="O69" s="454">
        <f t="shared" si="8"/>
        <v>1150</v>
      </c>
    </row>
    <row r="70" spans="2:15">
      <c r="B70" s="118" t="s">
        <v>1490</v>
      </c>
      <c r="C70" s="454">
        <f>C40</f>
        <v>20.43</v>
      </c>
      <c r="D70" s="454">
        <v>0</v>
      </c>
      <c r="E70" s="454">
        <v>0</v>
      </c>
      <c r="F70" s="454">
        <v>0</v>
      </c>
      <c r="G70" s="454">
        <v>0</v>
      </c>
      <c r="H70" s="454">
        <v>0</v>
      </c>
      <c r="I70" s="454">
        <v>0</v>
      </c>
      <c r="J70" s="454">
        <v>0</v>
      </c>
      <c r="K70" s="454">
        <v>0</v>
      </c>
      <c r="L70" s="454">
        <v>0</v>
      </c>
      <c r="M70" s="454">
        <v>0</v>
      </c>
      <c r="N70" s="454">
        <v>0</v>
      </c>
      <c r="O70" s="454">
        <v>0</v>
      </c>
    </row>
    <row r="71" spans="2:15">
      <c r="B71" s="118" t="s">
        <v>1505</v>
      </c>
      <c r="C71" s="454">
        <f>$C$39</f>
        <v>23.72</v>
      </c>
      <c r="D71" s="454">
        <f t="shared" ref="D71:O71" si="9">$C$39</f>
        <v>23.72</v>
      </c>
      <c r="E71" s="454">
        <f t="shared" si="9"/>
        <v>23.72</v>
      </c>
      <c r="F71" s="454">
        <f t="shared" si="9"/>
        <v>23.72</v>
      </c>
      <c r="G71" s="454">
        <f t="shared" si="9"/>
        <v>23.72</v>
      </c>
      <c r="H71" s="454">
        <f t="shared" si="9"/>
        <v>23.72</v>
      </c>
      <c r="I71" s="454">
        <f t="shared" si="9"/>
        <v>23.72</v>
      </c>
      <c r="J71" s="454">
        <f t="shared" si="9"/>
        <v>23.72</v>
      </c>
      <c r="K71" s="454">
        <f t="shared" si="9"/>
        <v>23.72</v>
      </c>
      <c r="L71" s="454">
        <f t="shared" si="9"/>
        <v>23.72</v>
      </c>
      <c r="M71" s="454">
        <f t="shared" si="9"/>
        <v>23.72</v>
      </c>
      <c r="N71" s="454">
        <f t="shared" si="9"/>
        <v>23.72</v>
      </c>
      <c r="O71" s="454">
        <f t="shared" si="9"/>
        <v>23.72</v>
      </c>
    </row>
    <row r="72" spans="2:15">
      <c r="B72" s="118" t="s">
        <v>1509</v>
      </c>
      <c r="C72" s="454">
        <v>0.59450000000000003</v>
      </c>
      <c r="D72" s="454">
        <v>0.59450000000000003</v>
      </c>
      <c r="E72" s="454">
        <v>2.4927999999999999</v>
      </c>
      <c r="F72" s="454">
        <v>8.7001999999999988</v>
      </c>
      <c r="G72" s="454">
        <v>15.047000000000001</v>
      </c>
      <c r="H72" s="454">
        <v>27.650399999999998</v>
      </c>
      <c r="I72" s="454">
        <v>40.532599999999995</v>
      </c>
      <c r="J72" s="454">
        <v>65.927999999999997</v>
      </c>
      <c r="K72" s="454">
        <v>91.880999999999986</v>
      </c>
      <c r="L72" s="454">
        <v>142.85219999999998</v>
      </c>
      <c r="M72" s="454">
        <v>194.9468</v>
      </c>
      <c r="N72" s="454">
        <v>297.07780000000002</v>
      </c>
      <c r="O72" s="454">
        <v>401.43099999999998</v>
      </c>
    </row>
    <row r="73" spans="2:15">
      <c r="B73" s="118" t="s">
        <v>576</v>
      </c>
      <c r="C73" s="454">
        <f>C57*0.1686/12</f>
        <v>1188.3128463894177</v>
      </c>
      <c r="D73" s="454">
        <f t="shared" ref="D73:O73" si="10">D57*0.1686/12</f>
        <v>1188.3128463894177</v>
      </c>
      <c r="E73" s="454">
        <f t="shared" si="10"/>
        <v>1188.3128463894177</v>
      </c>
      <c r="F73" s="454">
        <f t="shared" si="10"/>
        <v>1188.3128463894177</v>
      </c>
      <c r="G73" s="454">
        <f t="shared" si="10"/>
        <v>1188.3128463894177</v>
      </c>
      <c r="H73" s="454">
        <f t="shared" si="10"/>
        <v>1427.1628463894176</v>
      </c>
      <c r="I73" s="454">
        <f t="shared" si="10"/>
        <v>1427.1628463894176</v>
      </c>
      <c r="J73" s="454">
        <f t="shared" si="10"/>
        <v>1427.1628463894176</v>
      </c>
      <c r="K73" s="454">
        <f t="shared" si="10"/>
        <v>1427.1628463894176</v>
      </c>
      <c r="L73" s="454">
        <f t="shared" si="10"/>
        <v>1427.1628463894176</v>
      </c>
      <c r="M73" s="454">
        <f t="shared" si="10"/>
        <v>1427.1628463894176</v>
      </c>
      <c r="N73" s="454">
        <f t="shared" si="10"/>
        <v>1427.1628463894176</v>
      </c>
      <c r="O73" s="454">
        <f t="shared" si="10"/>
        <v>1427.1628463894176</v>
      </c>
    </row>
    <row r="74" spans="2:15">
      <c r="B74" s="118" t="s">
        <v>1528</v>
      </c>
      <c r="C74" s="454"/>
      <c r="D74" s="454"/>
      <c r="E74" s="454"/>
      <c r="F74" s="454"/>
      <c r="G74" s="454"/>
      <c r="H74" s="454"/>
      <c r="I74" s="454"/>
      <c r="J74" s="454"/>
      <c r="K74" s="454"/>
      <c r="L74" s="454"/>
      <c r="M74" s="454"/>
      <c r="N74" s="454"/>
      <c r="O74" s="454"/>
    </row>
    <row r="75" spans="2:15">
      <c r="B75" s="455" t="s">
        <v>262</v>
      </c>
      <c r="C75" s="454">
        <v>0</v>
      </c>
      <c r="D75" s="454">
        <f>C79</f>
        <v>31904.302653610583</v>
      </c>
      <c r="E75" s="454">
        <f t="shared" ref="E75:O75" si="11">D79</f>
        <v>23972.916557221164</v>
      </c>
      <c r="F75" s="454">
        <f t="shared" si="11"/>
        <v>16183.513410831747</v>
      </c>
      <c r="G75" s="454">
        <f t="shared" si="11"/>
        <v>8819.5466144423281</v>
      </c>
      <c r="H75" s="454">
        <f t="shared" si="11"/>
        <v>1880.8767680529099</v>
      </c>
      <c r="I75" s="454">
        <f t="shared" si="11"/>
        <v>12554.041021663488</v>
      </c>
      <c r="J75" s="454">
        <f t="shared" si="11"/>
        <v>7077.6105752740696</v>
      </c>
      <c r="K75" s="454">
        <f t="shared" si="11"/>
        <v>3302.3597288846513</v>
      </c>
      <c r="L75" s="454">
        <f t="shared" si="11"/>
        <v>1227.7308824952333</v>
      </c>
      <c r="M75" s="454">
        <f t="shared" si="11"/>
        <v>2555.2808361058151</v>
      </c>
      <c r="N75" s="454">
        <f t="shared" si="11"/>
        <v>7283.8861897163979</v>
      </c>
      <c r="O75" s="454">
        <f t="shared" si="11"/>
        <v>18816.66054332698</v>
      </c>
    </row>
    <row r="76" spans="2:15">
      <c r="B76" s="455" t="s">
        <v>1510</v>
      </c>
      <c r="C76" s="454">
        <f t="shared" ref="C76:O76" si="12">SUM(C59:C61)</f>
        <v>40000</v>
      </c>
      <c r="D76" s="454">
        <f t="shared" si="12"/>
        <v>143.88124999999999</v>
      </c>
      <c r="E76" s="454">
        <f t="shared" si="12"/>
        <v>287.76249999999999</v>
      </c>
      <c r="F76" s="454">
        <f t="shared" si="12"/>
        <v>719.40625</v>
      </c>
      <c r="G76" s="454">
        <f t="shared" si="12"/>
        <v>1151.05</v>
      </c>
      <c r="H76" s="454">
        <f t="shared" si="12"/>
        <v>19014.337499999998</v>
      </c>
      <c r="I76" s="454">
        <f t="shared" si="12"/>
        <v>2877.625</v>
      </c>
      <c r="J76" s="454">
        <f t="shared" si="12"/>
        <v>4604.2</v>
      </c>
      <c r="K76" s="454">
        <f t="shared" si="12"/>
        <v>6330.7749999999996</v>
      </c>
      <c r="L76" s="454">
        <f t="shared" si="12"/>
        <v>9783.9249999999993</v>
      </c>
      <c r="M76" s="454">
        <f t="shared" si="12"/>
        <v>13237.075000000001</v>
      </c>
      <c r="N76" s="454">
        <f t="shared" si="12"/>
        <v>20143.375</v>
      </c>
      <c r="O76" s="454">
        <f t="shared" si="12"/>
        <v>27049.675000000003</v>
      </c>
    </row>
    <row r="77" spans="2:15">
      <c r="B77" s="455" t="s">
        <v>1511</v>
      </c>
      <c r="C77" s="454">
        <f>SUM(C64:C73)</f>
        <v>8095.6973463894192</v>
      </c>
      <c r="D77" s="454">
        <f t="shared" ref="D77:M77" si="13">SUM(D64:D73)</f>
        <v>8075.2673463894189</v>
      </c>
      <c r="E77" s="454">
        <f t="shared" si="13"/>
        <v>8077.1656463894178</v>
      </c>
      <c r="F77" s="454">
        <f t="shared" si="13"/>
        <v>8083.373046389419</v>
      </c>
      <c r="G77" s="454">
        <f t="shared" si="13"/>
        <v>8089.7198463894183</v>
      </c>
      <c r="H77" s="454">
        <f t="shared" si="13"/>
        <v>8341.1732463894186</v>
      </c>
      <c r="I77" s="454">
        <f t="shared" si="13"/>
        <v>8354.0554463894186</v>
      </c>
      <c r="J77" s="454">
        <f t="shared" si="13"/>
        <v>8379.4508463894181</v>
      </c>
      <c r="K77" s="454">
        <f t="shared" si="13"/>
        <v>8405.4038463894176</v>
      </c>
      <c r="L77" s="454">
        <f t="shared" si="13"/>
        <v>8456.3750463894175</v>
      </c>
      <c r="M77" s="454">
        <f t="shared" si="13"/>
        <v>8508.4696463894179</v>
      </c>
      <c r="N77" s="454">
        <f>SUM(N64:N73)</f>
        <v>8610.6006463894191</v>
      </c>
      <c r="O77" s="454">
        <f>SUM(O64:O73)</f>
        <v>8714.9538463894169</v>
      </c>
    </row>
    <row r="78" spans="2:15">
      <c r="B78" s="455" t="s">
        <v>1512</v>
      </c>
      <c r="C78" s="454">
        <f>C76-C77</f>
        <v>31904.302653610583</v>
      </c>
      <c r="D78" s="454">
        <f t="shared" ref="D78:O78" si="14">D76-D77</f>
        <v>-7931.3860963894185</v>
      </c>
      <c r="E78" s="454">
        <f t="shared" si="14"/>
        <v>-7789.403146389418</v>
      </c>
      <c r="F78" s="454">
        <f t="shared" si="14"/>
        <v>-7363.966796389419</v>
      </c>
      <c r="G78" s="454">
        <f t="shared" si="14"/>
        <v>-6938.6698463894181</v>
      </c>
      <c r="H78" s="454">
        <f t="shared" si="14"/>
        <v>10673.164253610579</v>
      </c>
      <c r="I78" s="454">
        <f t="shared" si="14"/>
        <v>-5476.4304463894186</v>
      </c>
      <c r="J78" s="454">
        <f t="shared" si="14"/>
        <v>-3775.2508463894183</v>
      </c>
      <c r="K78" s="454">
        <f t="shared" si="14"/>
        <v>-2074.628846389418</v>
      </c>
      <c r="L78" s="454">
        <f t="shared" si="14"/>
        <v>1327.5499536105817</v>
      </c>
      <c r="M78" s="454">
        <f t="shared" si="14"/>
        <v>4728.6053536105828</v>
      </c>
      <c r="N78" s="454">
        <f t="shared" si="14"/>
        <v>11532.774353610581</v>
      </c>
      <c r="O78" s="454">
        <f t="shared" si="14"/>
        <v>18334.721153610586</v>
      </c>
    </row>
    <row r="79" spans="2:15">
      <c r="B79" s="456" t="s">
        <v>1513</v>
      </c>
      <c r="C79" s="454">
        <f>C75+C78</f>
        <v>31904.302653610583</v>
      </c>
      <c r="D79" s="454">
        <f t="shared" ref="D79:O79" si="15">D75+D78</f>
        <v>23972.916557221164</v>
      </c>
      <c r="E79" s="454">
        <f t="shared" si="15"/>
        <v>16183.513410831747</v>
      </c>
      <c r="F79" s="454">
        <f t="shared" si="15"/>
        <v>8819.5466144423281</v>
      </c>
      <c r="G79" s="454">
        <f t="shared" si="15"/>
        <v>1880.8767680529099</v>
      </c>
      <c r="H79" s="454">
        <f t="shared" si="15"/>
        <v>12554.041021663488</v>
      </c>
      <c r="I79" s="454">
        <f t="shared" si="15"/>
        <v>7077.6105752740696</v>
      </c>
      <c r="J79" s="454">
        <f t="shared" si="15"/>
        <v>3302.3597288846513</v>
      </c>
      <c r="K79" s="454">
        <f t="shared" si="15"/>
        <v>1227.7308824952333</v>
      </c>
      <c r="L79" s="454">
        <f t="shared" si="15"/>
        <v>2555.2808361058151</v>
      </c>
      <c r="M79" s="454">
        <f t="shared" si="15"/>
        <v>7283.8861897163979</v>
      </c>
      <c r="N79" s="454">
        <f t="shared" si="15"/>
        <v>18816.66054332698</v>
      </c>
      <c r="O79" s="454">
        <f t="shared" si="15"/>
        <v>37151.381696937562</v>
      </c>
    </row>
    <row r="83" spans="2:17">
      <c r="Q83" s="1"/>
    </row>
    <row r="84" spans="2:17" ht="19">
      <c r="B84" s="497" t="s">
        <v>1518</v>
      </c>
      <c r="C84" s="497"/>
      <c r="D84" s="445"/>
      <c r="E84" s="497" t="s">
        <v>1517</v>
      </c>
      <c r="F84" s="497"/>
      <c r="G84" s="497"/>
      <c r="H84" s="497"/>
    </row>
    <row r="85" spans="2:17" ht="19">
      <c r="B85" s="436" t="s">
        <v>1404</v>
      </c>
      <c r="C85" s="441">
        <f>SUM(C60:O61)</f>
        <v>88343.087500000009</v>
      </c>
      <c r="D85" s="434"/>
      <c r="E85" s="436" t="s">
        <v>1410</v>
      </c>
      <c r="F85" s="434"/>
      <c r="G85" s="435"/>
      <c r="H85" s="435"/>
    </row>
    <row r="86" spans="2:17" ht="19">
      <c r="B86" s="436" t="s">
        <v>1405</v>
      </c>
      <c r="C86" s="442">
        <v>0</v>
      </c>
      <c r="D86" s="434"/>
      <c r="E86" s="434"/>
      <c r="F86" s="436" t="s">
        <v>1411</v>
      </c>
      <c r="G86" s="435"/>
      <c r="H86" s="435">
        <v>0</v>
      </c>
    </row>
    <row r="87" spans="2:17" ht="19">
      <c r="B87" s="436" t="s">
        <v>1406</v>
      </c>
      <c r="C87" s="442">
        <f>C85-C86</f>
        <v>88343.087500000009</v>
      </c>
      <c r="D87" s="434"/>
      <c r="E87" s="434"/>
      <c r="F87" s="436" t="s">
        <v>1412</v>
      </c>
      <c r="G87" s="435"/>
      <c r="H87" s="435">
        <v>0</v>
      </c>
    </row>
    <row r="88" spans="2:17" ht="19">
      <c r="B88" s="436" t="s">
        <v>1407</v>
      </c>
      <c r="C88" s="442">
        <f>SUM(C63:O72)</f>
        <v>90832.838800000027</v>
      </c>
      <c r="D88" s="434"/>
      <c r="E88" s="434"/>
      <c r="F88" s="434"/>
      <c r="G88" s="435"/>
      <c r="H88" s="435"/>
    </row>
    <row r="89" spans="2:17" ht="19">
      <c r="B89" s="436" t="s">
        <v>1408</v>
      </c>
      <c r="C89" s="442">
        <f>C87-C88</f>
        <v>-2489.7513000000181</v>
      </c>
      <c r="D89" s="434"/>
      <c r="E89" s="436" t="s">
        <v>1413</v>
      </c>
      <c r="F89" s="434"/>
      <c r="G89" s="435"/>
      <c r="H89" s="435"/>
    </row>
    <row r="90" spans="2:17" ht="19">
      <c r="B90" s="436" t="s">
        <v>633</v>
      </c>
      <c r="C90" s="443">
        <f>SUM(C73:O73)</f>
        <v>17358.867003062427</v>
      </c>
      <c r="D90" s="434"/>
      <c r="E90" s="434"/>
      <c r="F90" s="436" t="s">
        <v>1414</v>
      </c>
      <c r="G90" s="435"/>
      <c r="H90" s="435">
        <f>O79</f>
        <v>37151.381696937562</v>
      </c>
    </row>
    <row r="91" spans="2:17" ht="19">
      <c r="B91" s="436" t="s">
        <v>1409</v>
      </c>
      <c r="C91" s="442">
        <f>C89-C90</f>
        <v>-19848.618303062445</v>
      </c>
      <c r="D91" s="434"/>
      <c r="E91" s="434"/>
      <c r="F91" s="436" t="s">
        <v>1415</v>
      </c>
      <c r="G91" s="435"/>
      <c r="H91" s="435">
        <v>0</v>
      </c>
    </row>
    <row r="92" spans="2:17" ht="19">
      <c r="B92" s="436"/>
      <c r="C92" s="439"/>
      <c r="D92" s="434"/>
      <c r="E92" s="434"/>
      <c r="F92" s="436" t="s">
        <v>1416</v>
      </c>
      <c r="G92" s="435"/>
      <c r="H92" s="435">
        <v>0</v>
      </c>
    </row>
    <row r="93" spans="2:17" ht="19">
      <c r="B93" s="437"/>
      <c r="C93" s="440"/>
      <c r="D93" s="434"/>
      <c r="E93" s="436" t="s">
        <v>1417</v>
      </c>
      <c r="F93" s="434"/>
      <c r="G93" s="435"/>
      <c r="H93" s="435">
        <v>0</v>
      </c>
    </row>
    <row r="94" spans="2:17" ht="19">
      <c r="B94" s="434"/>
      <c r="C94" s="434"/>
      <c r="D94" s="434"/>
      <c r="E94" s="436" t="s">
        <v>1418</v>
      </c>
      <c r="F94" s="434"/>
      <c r="G94" s="435"/>
      <c r="H94" s="435">
        <f>-O57</f>
        <v>-101577.4267892824</v>
      </c>
    </row>
    <row r="95" spans="2:17" ht="19">
      <c r="B95" s="434"/>
      <c r="C95" s="434"/>
      <c r="D95" s="434"/>
      <c r="E95" s="438" t="s">
        <v>1419</v>
      </c>
      <c r="F95" s="434"/>
      <c r="G95" s="435"/>
      <c r="H95" s="435">
        <f>SUM(H86:H94)</f>
        <v>-64426.045092344837</v>
      </c>
    </row>
    <row r="99" spans="2:16">
      <c r="C99" s="118" t="s">
        <v>1472</v>
      </c>
      <c r="D99" s="118" t="s">
        <v>1473</v>
      </c>
      <c r="E99" s="118" t="s">
        <v>1474</v>
      </c>
      <c r="F99" s="118" t="s">
        <v>1475</v>
      </c>
      <c r="G99" s="118" t="s">
        <v>1476</v>
      </c>
      <c r="H99" s="118" t="s">
        <v>1477</v>
      </c>
      <c r="I99" s="118" t="s">
        <v>1478</v>
      </c>
      <c r="J99" s="118" t="s">
        <v>1479</v>
      </c>
      <c r="K99" s="118" t="s">
        <v>1480</v>
      </c>
      <c r="L99" s="118" t="s">
        <v>1481</v>
      </c>
      <c r="M99" s="118" t="s">
        <v>1482</v>
      </c>
      <c r="N99" s="118" t="s">
        <v>1483</v>
      </c>
      <c r="O99" s="118" t="s">
        <v>1472</v>
      </c>
    </row>
    <row r="100" spans="2:16">
      <c r="B100" t="s">
        <v>1531</v>
      </c>
      <c r="C100" s="119">
        <f>SUM(C60:C61)</f>
        <v>0</v>
      </c>
      <c r="D100" s="119">
        <f t="shared" ref="D100:O100" si="16">SUM(D60:D61)</f>
        <v>143.88124999999999</v>
      </c>
      <c r="E100" s="119">
        <f t="shared" si="16"/>
        <v>287.76249999999999</v>
      </c>
      <c r="F100" s="119">
        <f t="shared" si="16"/>
        <v>719.40625</v>
      </c>
      <c r="G100" s="119">
        <f t="shared" si="16"/>
        <v>1151.05</v>
      </c>
      <c r="H100" s="119">
        <f t="shared" si="16"/>
        <v>2014.3374999999999</v>
      </c>
      <c r="I100" s="119">
        <f t="shared" si="16"/>
        <v>2877.625</v>
      </c>
      <c r="J100" s="119">
        <f t="shared" si="16"/>
        <v>4604.2</v>
      </c>
      <c r="K100" s="119">
        <f t="shared" si="16"/>
        <v>6330.7749999999996</v>
      </c>
      <c r="L100" s="119">
        <f t="shared" si="16"/>
        <v>9783.9249999999993</v>
      </c>
      <c r="M100" s="119">
        <f t="shared" si="16"/>
        <v>13237.075000000001</v>
      </c>
      <c r="N100" s="119">
        <f t="shared" si="16"/>
        <v>20143.375</v>
      </c>
      <c r="O100" s="119">
        <f t="shared" si="16"/>
        <v>27049.675000000003</v>
      </c>
    </row>
    <row r="101" spans="2:16">
      <c r="B101" t="s">
        <v>1530</v>
      </c>
      <c r="C101" s="119">
        <f>SUM(C64:C73)</f>
        <v>8095.6973463894192</v>
      </c>
      <c r="D101" s="119">
        <f t="shared" ref="D101:O101" si="17">SUM(D64:D73)</f>
        <v>8075.2673463894189</v>
      </c>
      <c r="E101" s="119">
        <f t="shared" si="17"/>
        <v>8077.1656463894178</v>
      </c>
      <c r="F101" s="119">
        <f t="shared" si="17"/>
        <v>8083.373046389419</v>
      </c>
      <c r="G101" s="119">
        <f t="shared" si="17"/>
        <v>8089.7198463894183</v>
      </c>
      <c r="H101" s="119">
        <f t="shared" si="17"/>
        <v>8341.1732463894186</v>
      </c>
      <c r="I101" s="119">
        <f t="shared" si="17"/>
        <v>8354.0554463894186</v>
      </c>
      <c r="J101" s="119">
        <f t="shared" si="17"/>
        <v>8379.4508463894181</v>
      </c>
      <c r="K101" s="119">
        <f t="shared" si="17"/>
        <v>8405.4038463894176</v>
      </c>
      <c r="L101" s="119">
        <f t="shared" si="17"/>
        <v>8456.3750463894175</v>
      </c>
      <c r="M101" s="119">
        <f t="shared" si="17"/>
        <v>8508.4696463894179</v>
      </c>
      <c r="N101" s="119">
        <f t="shared" si="17"/>
        <v>8610.6006463894191</v>
      </c>
      <c r="O101" s="119">
        <f t="shared" si="17"/>
        <v>8714.9538463894169</v>
      </c>
    </row>
    <row r="111" spans="2:16">
      <c r="P111" t="s">
        <v>1517</v>
      </c>
    </row>
    <row r="112" spans="2:16">
      <c r="P112" t="s">
        <v>1410</v>
      </c>
    </row>
    <row r="113" spans="16:18">
      <c r="Q113" t="s">
        <v>1411</v>
      </c>
      <c r="R113" s="119">
        <v>0</v>
      </c>
    </row>
    <row r="114" spans="16:18">
      <c r="Q114" t="s">
        <v>1412</v>
      </c>
      <c r="R114" s="119">
        <v>0</v>
      </c>
    </row>
    <row r="115" spans="16:18">
      <c r="R115" s="119"/>
    </row>
    <row r="116" spans="16:18">
      <c r="P116" t="s">
        <v>1413</v>
      </c>
      <c r="R116" s="119"/>
    </row>
    <row r="117" spans="16:18">
      <c r="Q117" t="s">
        <v>1414</v>
      </c>
      <c r="R117" s="119">
        <v>37151.381696937562</v>
      </c>
    </row>
    <row r="118" spans="16:18">
      <c r="Q118" t="s">
        <v>1415</v>
      </c>
      <c r="R118" s="119">
        <v>0</v>
      </c>
    </row>
    <row r="119" spans="16:18">
      <c r="Q119" t="s">
        <v>1416</v>
      </c>
      <c r="R119" s="119">
        <v>0</v>
      </c>
    </row>
    <row r="120" spans="16:18">
      <c r="P120" t="s">
        <v>1417</v>
      </c>
      <c r="R120" s="119">
        <v>0</v>
      </c>
    </row>
    <row r="121" spans="16:18">
      <c r="P121" t="s">
        <v>1418</v>
      </c>
      <c r="R121" s="119">
        <v>-101577.4267892824</v>
      </c>
    </row>
    <row r="122" spans="16:18">
      <c r="P122" t="s">
        <v>1419</v>
      </c>
      <c r="R122" s="119">
        <v>-64426.045092344837</v>
      </c>
    </row>
    <row r="144" spans="4:4">
      <c r="D144" s="119"/>
    </row>
    <row r="146" spans="2:17">
      <c r="C146" s="378"/>
    </row>
    <row r="147" spans="2:17">
      <c r="C147" s="378"/>
    </row>
    <row r="148" spans="2:17">
      <c r="C148" s="378"/>
    </row>
    <row r="149" spans="2:17">
      <c r="C149" s="378"/>
    </row>
    <row r="150" spans="2:17">
      <c r="C150" s="378"/>
    </row>
    <row r="151" spans="2:17">
      <c r="C151" s="378"/>
    </row>
    <row r="153" spans="2:17">
      <c r="C153" s="378"/>
    </row>
    <row r="154" spans="2:17">
      <c r="C154" s="378"/>
    </row>
    <row r="155" spans="2:17">
      <c r="P155" s="297">
        <v>1</v>
      </c>
      <c r="Q155" s="119">
        <f>P155*$F$21</f>
        <v>1.5972499999999998</v>
      </c>
    </row>
    <row r="156" spans="2:17">
      <c r="P156" s="297">
        <v>100</v>
      </c>
      <c r="Q156" s="119">
        <f t="shared" ref="Q156:Q164" si="18">P156*$F$21</f>
        <v>159.72499999999999</v>
      </c>
    </row>
    <row r="157" spans="2:17">
      <c r="B157" t="s">
        <v>1451</v>
      </c>
      <c r="C157" s="480"/>
      <c r="D157" s="480"/>
      <c r="E157" s="480"/>
      <c r="F157" s="480"/>
      <c r="G157" s="480"/>
      <c r="H157" s="480"/>
      <c r="P157" s="297">
        <v>500</v>
      </c>
      <c r="Q157" s="119">
        <f t="shared" si="18"/>
        <v>798.62499999999989</v>
      </c>
    </row>
    <row r="158" spans="2:17">
      <c r="C158" t="s">
        <v>1458</v>
      </c>
      <c r="P158" s="297">
        <v>1000</v>
      </c>
      <c r="Q158" s="119">
        <f t="shared" si="18"/>
        <v>1597.2499999999998</v>
      </c>
    </row>
    <row r="159" spans="2:17">
      <c r="C159" t="s">
        <v>1452</v>
      </c>
      <c r="D159" t="s">
        <v>1453</v>
      </c>
      <c r="E159" t="s">
        <v>1454</v>
      </c>
      <c r="F159" t="s">
        <v>1573</v>
      </c>
      <c r="P159" s="297">
        <v>2000</v>
      </c>
      <c r="Q159" s="119">
        <f t="shared" si="18"/>
        <v>3194.4999999999995</v>
      </c>
    </row>
    <row r="160" spans="2:17">
      <c r="C160" t="s">
        <v>1455</v>
      </c>
      <c r="D160">
        <v>1.99</v>
      </c>
      <c r="E160" s="446">
        <v>0.5</v>
      </c>
      <c r="F160">
        <f>E160*D160*12</f>
        <v>11.94</v>
      </c>
      <c r="P160" s="297">
        <v>5000</v>
      </c>
      <c r="Q160" s="119">
        <f t="shared" si="18"/>
        <v>7986.2499999999991</v>
      </c>
    </row>
    <row r="161" spans="2:21">
      <c r="C161" t="s">
        <v>1456</v>
      </c>
      <c r="D161">
        <v>4.99</v>
      </c>
      <c r="E161" s="446">
        <v>0.2</v>
      </c>
      <c r="F161">
        <f>E161*D161*4</f>
        <v>3.9920000000000004</v>
      </c>
      <c r="P161" s="297">
        <v>10000</v>
      </c>
      <c r="Q161" s="119">
        <f t="shared" si="18"/>
        <v>15972.499999999998</v>
      </c>
    </row>
    <row r="162" spans="2:21">
      <c r="C162" t="s">
        <v>1457</v>
      </c>
      <c r="D162">
        <v>14.99</v>
      </c>
      <c r="E162" s="446">
        <v>0.3</v>
      </c>
      <c r="F162">
        <f>E162*D162</f>
        <v>4.4969999999999999</v>
      </c>
      <c r="P162" s="297">
        <v>50000</v>
      </c>
      <c r="Q162" s="119">
        <f t="shared" si="18"/>
        <v>79862.499999999985</v>
      </c>
    </row>
    <row r="163" spans="2:21">
      <c r="E163" t="s">
        <v>1488</v>
      </c>
      <c r="F163">
        <f>SUM(F160:F162)</f>
        <v>20.429000000000002</v>
      </c>
      <c r="P163" s="297">
        <v>100000</v>
      </c>
      <c r="Q163" s="119">
        <f t="shared" si="18"/>
        <v>159724.99999999997</v>
      </c>
    </row>
    <row r="164" spans="2:21">
      <c r="C164" t="s">
        <v>1459</v>
      </c>
      <c r="P164" s="297">
        <v>1000000</v>
      </c>
      <c r="Q164" s="119">
        <f t="shared" si="18"/>
        <v>1597249.9999999998</v>
      </c>
    </row>
    <row r="166" spans="2:21">
      <c r="B166" s="484" t="s">
        <v>1460</v>
      </c>
      <c r="C166" s="484"/>
      <c r="D166" s="484"/>
      <c r="E166" s="484"/>
      <c r="F166" s="484"/>
      <c r="G166" s="484"/>
      <c r="H166" s="484"/>
      <c r="I166" s="484"/>
    </row>
    <row r="168" spans="2:21">
      <c r="D168" s="297" t="s">
        <v>1461</v>
      </c>
      <c r="E168" s="297" t="s">
        <v>1462</v>
      </c>
      <c r="G168" t="s">
        <v>1574</v>
      </c>
      <c r="R168" s="99"/>
      <c r="S168" s="99"/>
      <c r="T168" s="99"/>
      <c r="U168" s="99"/>
    </row>
    <row r="169" spans="2:21">
      <c r="D169" s="297">
        <v>1</v>
      </c>
      <c r="E169" s="450">
        <f>E170/100</f>
        <v>1.54E-2</v>
      </c>
      <c r="F169">
        <f>D169</f>
        <v>1</v>
      </c>
      <c r="G169" s="91">
        <f>E169*365</f>
        <v>5.6210000000000004</v>
      </c>
      <c r="R169" s="99"/>
      <c r="S169" s="449"/>
      <c r="T169" s="99"/>
      <c r="U169" s="99"/>
    </row>
    <row r="170" spans="2:21">
      <c r="D170" s="297">
        <v>100</v>
      </c>
      <c r="E170" s="450">
        <v>1.54</v>
      </c>
      <c r="F170">
        <f t="shared" ref="F170:F178" si="19">D170</f>
        <v>100</v>
      </c>
      <c r="G170" s="91">
        <f t="shared" ref="G170:G178" si="20">E170*365</f>
        <v>562.1</v>
      </c>
      <c r="R170" s="99"/>
      <c r="S170" s="449"/>
      <c r="T170" s="99"/>
      <c r="U170" s="99"/>
    </row>
    <row r="171" spans="2:21">
      <c r="D171" s="297">
        <v>500</v>
      </c>
      <c r="E171" s="450">
        <v>5.87</v>
      </c>
      <c r="F171">
        <f t="shared" si="19"/>
        <v>500</v>
      </c>
      <c r="G171" s="91">
        <f t="shared" si="20"/>
        <v>2142.5500000000002</v>
      </c>
      <c r="R171" s="99"/>
      <c r="S171" s="449"/>
      <c r="T171" s="99"/>
      <c r="U171" s="99"/>
    </row>
    <row r="172" spans="2:21">
      <c r="D172" s="297">
        <v>1000</v>
      </c>
      <c r="E172" s="450">
        <v>11.75</v>
      </c>
      <c r="F172">
        <f t="shared" si="19"/>
        <v>1000</v>
      </c>
      <c r="G172" s="91">
        <f t="shared" si="20"/>
        <v>4288.75</v>
      </c>
      <c r="R172" s="99"/>
      <c r="S172" s="449"/>
      <c r="T172" s="99"/>
      <c r="U172" s="99"/>
    </row>
    <row r="173" spans="2:21">
      <c r="D173" s="297">
        <v>2000</v>
      </c>
      <c r="E173" s="450">
        <v>23.5</v>
      </c>
      <c r="F173">
        <f t="shared" si="19"/>
        <v>2000</v>
      </c>
      <c r="G173" s="91">
        <f t="shared" si="20"/>
        <v>8577.5</v>
      </c>
      <c r="R173" s="99"/>
      <c r="S173" s="449"/>
      <c r="T173" s="99"/>
      <c r="U173" s="99"/>
    </row>
    <row r="174" spans="2:21">
      <c r="D174" s="297">
        <v>5000</v>
      </c>
      <c r="E174" s="450">
        <v>58.74</v>
      </c>
      <c r="F174">
        <f t="shared" si="19"/>
        <v>5000</v>
      </c>
      <c r="G174" s="91">
        <f t="shared" si="20"/>
        <v>21440.100000000002</v>
      </c>
      <c r="R174" s="99"/>
      <c r="S174" s="449"/>
      <c r="T174" s="99"/>
      <c r="U174" s="99"/>
    </row>
    <row r="175" spans="2:21">
      <c r="D175" s="297">
        <v>10000</v>
      </c>
      <c r="E175" s="450">
        <v>117.48</v>
      </c>
      <c r="F175">
        <f t="shared" si="19"/>
        <v>10000</v>
      </c>
      <c r="G175" s="91">
        <f t="shared" si="20"/>
        <v>42880.200000000004</v>
      </c>
      <c r="R175" s="99"/>
      <c r="S175" s="449"/>
      <c r="T175" s="99"/>
      <c r="U175" s="99"/>
    </row>
    <row r="176" spans="2:21">
      <c r="D176" s="297">
        <v>50000</v>
      </c>
      <c r="E176" s="450">
        <v>587.41</v>
      </c>
      <c r="F176">
        <f t="shared" si="19"/>
        <v>50000</v>
      </c>
      <c r="G176" s="91">
        <f t="shared" si="20"/>
        <v>214404.65</v>
      </c>
      <c r="R176" s="99"/>
      <c r="S176" s="449"/>
      <c r="T176" s="99"/>
      <c r="U176" s="99"/>
    </row>
    <row r="177" spans="2:21">
      <c r="D177" s="297">
        <v>100000</v>
      </c>
      <c r="E177" s="450">
        <v>1174.83</v>
      </c>
      <c r="F177">
        <f t="shared" si="19"/>
        <v>100000</v>
      </c>
      <c r="G177" s="91">
        <f t="shared" si="20"/>
        <v>428812.94999999995</v>
      </c>
      <c r="R177" s="99"/>
      <c r="S177" s="449"/>
      <c r="T177" s="99"/>
      <c r="U177" s="99"/>
    </row>
    <row r="178" spans="2:21">
      <c r="D178" s="297">
        <v>1000000</v>
      </c>
      <c r="E178" s="450">
        <v>11748.27</v>
      </c>
      <c r="F178">
        <f t="shared" si="19"/>
        <v>1000000</v>
      </c>
      <c r="G178" s="91">
        <f t="shared" si="20"/>
        <v>4288118.55</v>
      </c>
      <c r="R178" s="99"/>
      <c r="S178" s="449"/>
      <c r="T178" s="99"/>
      <c r="U178" s="99"/>
    </row>
    <row r="179" spans="2:21">
      <c r="B179" t="s">
        <v>1514</v>
      </c>
      <c r="C179" s="429">
        <v>44577.426789282399</v>
      </c>
      <c r="R179" s="99"/>
      <c r="S179" s="449"/>
      <c r="T179" s="99"/>
      <c r="U179" s="99"/>
    </row>
    <row r="180" spans="2:21">
      <c r="B180" t="s">
        <v>1506</v>
      </c>
      <c r="R180" s="99"/>
      <c r="S180" s="449"/>
      <c r="T180" s="99"/>
      <c r="U180" s="99"/>
    </row>
    <row r="181" spans="2:21">
      <c r="B181" t="s">
        <v>1507</v>
      </c>
      <c r="C181" s="452">
        <v>23.72</v>
      </c>
      <c r="R181" s="99"/>
      <c r="S181" s="99"/>
      <c r="T181" s="99"/>
      <c r="U181" s="99"/>
    </row>
    <row r="182" spans="2:21">
      <c r="B182" t="s">
        <v>1508</v>
      </c>
      <c r="C182" s="452">
        <v>20.43</v>
      </c>
      <c r="R182" s="99"/>
      <c r="S182" s="99"/>
      <c r="T182" s="99"/>
      <c r="U182" s="99"/>
    </row>
    <row r="183" spans="2:21">
      <c r="R183" s="99"/>
      <c r="S183" s="99"/>
      <c r="T183" s="99"/>
      <c r="U183" s="99"/>
    </row>
    <row r="184" spans="2:21">
      <c r="B184" t="s">
        <v>632</v>
      </c>
      <c r="C184" t="s">
        <v>1455</v>
      </c>
      <c r="R184" s="99"/>
      <c r="S184" s="99"/>
      <c r="T184" s="99"/>
      <c r="U184" s="99"/>
    </row>
    <row r="185" spans="2:21">
      <c r="B185" s="451" t="s">
        <v>1523</v>
      </c>
      <c r="C185" s="453">
        <v>2500</v>
      </c>
      <c r="D185" t="s">
        <v>1525</v>
      </c>
      <c r="R185" s="99"/>
      <c r="S185" s="99"/>
      <c r="T185" s="99"/>
      <c r="U185" s="99"/>
    </row>
    <row r="186" spans="2:21">
      <c r="B186" s="451" t="s">
        <v>1524</v>
      </c>
      <c r="C186" s="453">
        <v>1920</v>
      </c>
      <c r="D186" t="s">
        <v>1526</v>
      </c>
    </row>
    <row r="187" spans="2:21">
      <c r="B187" s="451" t="s">
        <v>31</v>
      </c>
      <c r="C187" s="453">
        <v>1142.6400000000001</v>
      </c>
      <c r="D187" t="s">
        <v>1527</v>
      </c>
    </row>
    <row r="188" spans="2:21">
      <c r="B188" s="451" t="s">
        <v>1522</v>
      </c>
      <c r="C188" s="453">
        <v>150</v>
      </c>
    </row>
    <row r="189" spans="2:21">
      <c r="B189" s="118"/>
      <c r="C189" s="454">
        <f>SUM(C185:C188)</f>
        <v>5712.64</v>
      </c>
    </row>
    <row r="196" spans="2:15">
      <c r="B196" s="118"/>
      <c r="C196" s="118"/>
      <c r="D196" s="118"/>
      <c r="E196" s="118"/>
      <c r="F196" s="118"/>
      <c r="G196" s="118"/>
      <c r="H196" s="118"/>
      <c r="I196" s="118"/>
      <c r="J196" s="118"/>
      <c r="K196" s="118"/>
      <c r="L196" s="118"/>
      <c r="M196" s="118"/>
      <c r="N196" s="118"/>
      <c r="O196" s="118"/>
    </row>
    <row r="197" spans="2:15">
      <c r="B197" s="118"/>
      <c r="C197" s="118"/>
      <c r="D197" s="118"/>
      <c r="E197" s="118"/>
      <c r="F197" s="118"/>
      <c r="G197" s="118"/>
      <c r="H197" s="118"/>
      <c r="I197" s="118"/>
      <c r="J197" s="118"/>
      <c r="K197" s="118"/>
      <c r="L197" s="118"/>
      <c r="M197" s="118"/>
      <c r="N197" s="118"/>
      <c r="O197" s="118"/>
    </row>
    <row r="198" spans="2:15">
      <c r="B198" s="118"/>
      <c r="C198" s="118"/>
      <c r="D198" s="118"/>
      <c r="E198" s="118"/>
      <c r="F198" s="118"/>
      <c r="G198" s="118"/>
      <c r="H198" s="118"/>
      <c r="I198" s="118"/>
      <c r="J198" s="118"/>
      <c r="K198" s="118"/>
      <c r="L198" s="118"/>
      <c r="M198" s="118"/>
      <c r="N198" s="118"/>
      <c r="O198" s="118"/>
    </row>
    <row r="199" spans="2:15">
      <c r="B199" s="118"/>
      <c r="C199" s="454"/>
      <c r="D199" s="454"/>
      <c r="E199" s="454"/>
      <c r="F199" s="454"/>
      <c r="G199" s="454"/>
      <c r="H199" s="454"/>
      <c r="I199" s="454"/>
      <c r="J199" s="454"/>
      <c r="K199" s="454"/>
      <c r="L199" s="454"/>
      <c r="M199" s="454"/>
      <c r="N199" s="454"/>
      <c r="O199" s="454"/>
    </row>
    <row r="200" spans="2:15">
      <c r="B200" s="118"/>
      <c r="C200" s="454"/>
      <c r="D200" s="454"/>
      <c r="E200" s="454"/>
      <c r="F200" s="454"/>
      <c r="G200" s="454"/>
      <c r="H200" s="454"/>
      <c r="I200" s="454"/>
      <c r="J200" s="454"/>
      <c r="K200" s="454"/>
      <c r="L200" s="454"/>
      <c r="M200" s="454"/>
      <c r="N200" s="454"/>
      <c r="O200" s="454"/>
    </row>
    <row r="201" spans="2:15">
      <c r="B201" s="118"/>
      <c r="C201" s="454"/>
      <c r="D201" s="454"/>
      <c r="E201" s="454"/>
      <c r="F201" s="454"/>
      <c r="G201" s="454"/>
      <c r="H201" s="454"/>
      <c r="I201" s="454"/>
      <c r="J201" s="454"/>
      <c r="K201" s="454"/>
      <c r="L201" s="454"/>
      <c r="M201" s="454"/>
      <c r="N201" s="454"/>
      <c r="O201" s="454"/>
    </row>
    <row r="202" spans="2:15">
      <c r="B202" s="118"/>
      <c r="C202" s="454"/>
      <c r="D202" s="454"/>
      <c r="E202" s="454"/>
      <c r="F202" s="454"/>
      <c r="G202" s="454"/>
      <c r="H202" s="454"/>
      <c r="I202" s="454"/>
      <c r="J202" s="454"/>
      <c r="K202" s="454"/>
      <c r="L202" s="454"/>
      <c r="M202" s="454"/>
      <c r="N202" s="454"/>
      <c r="O202" s="454"/>
    </row>
    <row r="203" spans="2:15">
      <c r="B203" s="118"/>
      <c r="C203" s="454"/>
      <c r="D203" s="454"/>
      <c r="E203" s="454"/>
      <c r="F203" s="454"/>
      <c r="G203" s="454"/>
      <c r="H203" s="454"/>
      <c r="I203" s="454"/>
      <c r="J203" s="454"/>
      <c r="K203" s="454"/>
      <c r="L203" s="454"/>
      <c r="M203" s="454"/>
      <c r="N203" s="454"/>
      <c r="O203" s="454"/>
    </row>
    <row r="204" spans="2:15">
      <c r="B204" s="118"/>
      <c r="C204" s="454"/>
      <c r="D204" s="454"/>
      <c r="E204" s="454"/>
      <c r="F204" s="454"/>
      <c r="G204" s="454"/>
      <c r="H204" s="454"/>
      <c r="I204" s="454"/>
      <c r="J204" s="454"/>
      <c r="K204" s="454"/>
      <c r="L204" s="454"/>
      <c r="M204" s="454"/>
      <c r="N204" s="454"/>
      <c r="O204" s="454"/>
    </row>
    <row r="205" spans="2:15">
      <c r="B205" s="118"/>
      <c r="C205" s="454"/>
      <c r="D205" s="454"/>
      <c r="E205" s="454"/>
      <c r="F205" s="454"/>
      <c r="G205" s="454"/>
      <c r="H205" s="454"/>
      <c r="I205" s="454"/>
      <c r="J205" s="454"/>
      <c r="K205" s="454"/>
      <c r="L205" s="454"/>
      <c r="M205" s="454"/>
      <c r="N205" s="454"/>
      <c r="O205" s="454"/>
    </row>
    <row r="206" spans="2:15">
      <c r="B206" s="118"/>
      <c r="C206" s="454"/>
      <c r="D206" s="454"/>
      <c r="E206" s="454"/>
      <c r="F206" s="454"/>
      <c r="G206" s="454"/>
      <c r="H206" s="454"/>
      <c r="I206" s="454"/>
      <c r="J206" s="454"/>
      <c r="K206" s="454"/>
      <c r="L206" s="454"/>
      <c r="M206" s="454"/>
      <c r="N206" s="454"/>
      <c r="O206" s="454"/>
    </row>
    <row r="207" spans="2:15">
      <c r="B207" s="118"/>
      <c r="C207" s="454"/>
      <c r="D207" s="454"/>
      <c r="E207" s="454"/>
      <c r="F207" s="454"/>
      <c r="G207" s="454"/>
      <c r="H207" s="454"/>
      <c r="I207" s="454"/>
      <c r="J207" s="454"/>
      <c r="K207" s="454"/>
      <c r="L207" s="454"/>
      <c r="M207" s="454"/>
      <c r="N207" s="454"/>
      <c r="O207" s="454"/>
    </row>
    <row r="208" spans="2:15">
      <c r="B208" s="118"/>
      <c r="C208" s="454"/>
      <c r="D208" s="454"/>
      <c r="E208" s="454"/>
      <c r="F208" s="454"/>
      <c r="G208" s="454"/>
      <c r="H208" s="454"/>
      <c r="I208" s="454"/>
      <c r="J208" s="454"/>
      <c r="K208" s="454"/>
      <c r="L208" s="454"/>
      <c r="M208" s="454"/>
      <c r="N208" s="454"/>
      <c r="O208" s="454"/>
    </row>
    <row r="209" spans="2:15">
      <c r="B209" s="118"/>
      <c r="C209" s="454"/>
      <c r="D209" s="454"/>
      <c r="E209" s="454"/>
      <c r="F209" s="454"/>
      <c r="G209" s="454"/>
      <c r="H209" s="454"/>
      <c r="I209" s="454"/>
      <c r="J209" s="454"/>
      <c r="K209" s="454"/>
      <c r="L209" s="454"/>
      <c r="M209" s="454"/>
      <c r="N209" s="454"/>
      <c r="O209" s="454"/>
    </row>
    <row r="210" spans="2:15">
      <c r="B210" s="118"/>
      <c r="C210" s="454"/>
      <c r="D210" s="454"/>
      <c r="E210" s="454"/>
      <c r="F210" s="454"/>
      <c r="G210" s="454"/>
      <c r="H210" s="454"/>
      <c r="I210" s="454"/>
      <c r="J210" s="454"/>
      <c r="K210" s="454"/>
      <c r="L210" s="454"/>
      <c r="M210" s="454"/>
      <c r="N210" s="454"/>
      <c r="O210" s="454"/>
    </row>
    <row r="211" spans="2:15">
      <c r="B211" s="118"/>
      <c r="C211" s="454"/>
      <c r="D211" s="454"/>
      <c r="E211" s="454"/>
      <c r="F211" s="454"/>
      <c r="G211" s="454"/>
      <c r="H211" s="454"/>
      <c r="I211" s="454"/>
      <c r="J211" s="454"/>
      <c r="K211" s="454"/>
      <c r="L211" s="454"/>
      <c r="M211" s="454"/>
      <c r="N211" s="454"/>
      <c r="O211" s="454"/>
    </row>
    <row r="212" spans="2:15">
      <c r="B212" s="118"/>
      <c r="C212" s="454"/>
      <c r="D212" s="454"/>
      <c r="E212" s="454"/>
      <c r="F212" s="454"/>
      <c r="G212" s="454"/>
      <c r="H212" s="454"/>
      <c r="I212" s="454"/>
      <c r="J212" s="454"/>
      <c r="K212" s="454"/>
      <c r="L212" s="454"/>
      <c r="M212" s="454"/>
      <c r="N212" s="454"/>
      <c r="O212" s="454"/>
    </row>
    <row r="213" spans="2:15">
      <c r="B213" s="118"/>
      <c r="C213" s="454"/>
      <c r="D213" s="454"/>
      <c r="E213" s="454"/>
      <c r="F213" s="454"/>
      <c r="G213" s="454"/>
      <c r="H213" s="454"/>
      <c r="I213" s="454"/>
      <c r="J213" s="454"/>
      <c r="K213" s="454"/>
      <c r="L213" s="454"/>
      <c r="M213" s="454"/>
      <c r="N213" s="454"/>
      <c r="O213" s="454"/>
    </row>
    <row r="214" spans="2:15">
      <c r="B214" s="118"/>
      <c r="C214" s="454"/>
      <c r="D214" s="454"/>
      <c r="E214" s="454"/>
      <c r="F214" s="454"/>
      <c r="G214" s="454"/>
      <c r="H214" s="454"/>
      <c r="I214" s="454"/>
      <c r="J214" s="454"/>
      <c r="K214" s="454"/>
      <c r="L214" s="454"/>
      <c r="M214" s="454"/>
      <c r="N214" s="454"/>
      <c r="O214" s="454"/>
    </row>
    <row r="215" spans="2:15">
      <c r="B215" s="118"/>
      <c r="C215" s="454"/>
      <c r="D215" s="454"/>
      <c r="E215" s="454"/>
      <c r="F215" s="454"/>
      <c r="G215" s="454"/>
      <c r="H215" s="454"/>
      <c r="I215" s="454"/>
      <c r="J215" s="454"/>
      <c r="K215" s="454"/>
      <c r="L215" s="454"/>
      <c r="M215" s="454"/>
      <c r="N215" s="454"/>
      <c r="O215" s="454"/>
    </row>
    <row r="216" spans="2:15">
      <c r="B216" s="118"/>
      <c r="C216" s="454"/>
      <c r="D216" s="454"/>
      <c r="E216" s="454"/>
      <c r="F216" s="454"/>
      <c r="G216" s="454"/>
      <c r="H216" s="454"/>
      <c r="I216" s="454"/>
      <c r="J216" s="454"/>
      <c r="K216" s="454"/>
      <c r="L216" s="454"/>
      <c r="M216" s="454"/>
      <c r="N216" s="454"/>
      <c r="O216" s="454"/>
    </row>
    <row r="217" spans="2:15">
      <c r="B217" s="455"/>
      <c r="C217" s="454"/>
      <c r="D217" s="454"/>
      <c r="E217" s="454"/>
      <c r="F217" s="454"/>
      <c r="G217" s="454"/>
      <c r="H217" s="454"/>
      <c r="I217" s="454"/>
      <c r="J217" s="454"/>
      <c r="K217" s="454"/>
      <c r="L217" s="454"/>
      <c r="M217" s="454"/>
      <c r="N217" s="454"/>
      <c r="O217" s="454"/>
    </row>
    <row r="218" spans="2:15">
      <c r="B218" s="455"/>
      <c r="C218" s="454"/>
      <c r="D218" s="454"/>
      <c r="E218" s="454"/>
      <c r="F218" s="454"/>
      <c r="G218" s="454"/>
      <c r="H218" s="454"/>
      <c r="I218" s="454"/>
      <c r="J218" s="454"/>
      <c r="K218" s="454"/>
      <c r="L218" s="454"/>
      <c r="M218" s="454"/>
      <c r="N218" s="454"/>
      <c r="O218" s="454"/>
    </row>
    <row r="219" spans="2:15">
      <c r="B219" s="455"/>
      <c r="C219" s="454"/>
      <c r="D219" s="454"/>
      <c r="E219" s="454"/>
      <c r="F219" s="454"/>
      <c r="G219" s="454"/>
      <c r="H219" s="454"/>
      <c r="I219" s="454"/>
      <c r="J219" s="454"/>
      <c r="K219" s="454"/>
      <c r="L219" s="454"/>
      <c r="M219" s="454"/>
      <c r="N219" s="454"/>
      <c r="O219" s="454"/>
    </row>
    <row r="220" spans="2:15">
      <c r="B220" s="455"/>
      <c r="C220" s="454"/>
      <c r="D220" s="454"/>
      <c r="E220" s="454"/>
      <c r="F220" s="454"/>
      <c r="G220" s="454"/>
      <c r="H220" s="454"/>
      <c r="I220" s="454"/>
      <c r="J220" s="454"/>
      <c r="K220" s="454"/>
      <c r="L220" s="454"/>
      <c r="M220" s="454"/>
      <c r="N220" s="454"/>
      <c r="O220" s="454"/>
    </row>
    <row r="221" spans="2:15">
      <c r="B221" s="456"/>
      <c r="C221" s="454"/>
      <c r="D221" s="454"/>
      <c r="E221" s="454"/>
      <c r="F221" s="454"/>
      <c r="G221" s="454"/>
      <c r="H221" s="454"/>
      <c r="I221" s="454"/>
      <c r="J221" s="454"/>
      <c r="K221" s="454"/>
      <c r="L221" s="454"/>
      <c r="M221" s="454"/>
      <c r="N221" s="454"/>
      <c r="O221" s="454"/>
    </row>
    <row r="225" spans="2:17">
      <c r="Q225" s="1"/>
    </row>
    <row r="226" spans="2:17" ht="19">
      <c r="B226" s="497"/>
      <c r="C226" s="497"/>
      <c r="D226" s="445"/>
      <c r="E226" s="497"/>
      <c r="F226" s="497"/>
      <c r="G226" s="497"/>
      <c r="H226" s="497"/>
    </row>
    <row r="227" spans="2:17" ht="19">
      <c r="B227" s="436"/>
      <c r="C227" s="441"/>
      <c r="D227" s="434"/>
      <c r="E227" s="436"/>
      <c r="F227" s="434"/>
      <c r="G227" s="435"/>
      <c r="H227" s="435"/>
    </row>
    <row r="228" spans="2:17" ht="19">
      <c r="B228" s="436"/>
      <c r="C228" s="442"/>
      <c r="D228" s="434"/>
      <c r="E228" s="434"/>
      <c r="F228" s="436"/>
      <c r="G228" s="435"/>
      <c r="H228" s="435"/>
    </row>
    <row r="229" spans="2:17" ht="19">
      <c r="B229" s="436"/>
      <c r="C229" s="442"/>
      <c r="D229" s="434"/>
      <c r="E229" s="434"/>
      <c r="F229" s="436"/>
      <c r="G229" s="435"/>
      <c r="H229" s="435"/>
    </row>
    <row r="230" spans="2:17" ht="19">
      <c r="B230" s="436"/>
      <c r="C230" s="442"/>
      <c r="D230" s="434"/>
      <c r="E230" s="434"/>
      <c r="F230" s="434"/>
      <c r="G230" s="435"/>
      <c r="H230" s="435"/>
    </row>
    <row r="231" spans="2:17" ht="19">
      <c r="B231" s="436"/>
      <c r="C231" s="442"/>
      <c r="D231" s="434"/>
      <c r="E231" s="436"/>
      <c r="F231" s="434"/>
      <c r="G231" s="435"/>
      <c r="H231" s="435"/>
    </row>
    <row r="232" spans="2:17" ht="19">
      <c r="B232" s="436"/>
      <c r="C232" s="443"/>
      <c r="D232" s="434"/>
      <c r="E232" s="434"/>
      <c r="F232" s="436"/>
      <c r="G232" s="435"/>
      <c r="H232" s="435"/>
    </row>
    <row r="233" spans="2:17" ht="19">
      <c r="B233" s="436"/>
      <c r="C233" s="442"/>
      <c r="D233" s="434"/>
      <c r="E233" s="434"/>
      <c r="F233" s="436"/>
      <c r="G233" s="435"/>
      <c r="H233" s="435"/>
    </row>
    <row r="234" spans="2:17" ht="19">
      <c r="B234" s="436"/>
      <c r="C234" s="439"/>
      <c r="D234" s="434"/>
      <c r="E234" s="434"/>
      <c r="F234" s="436"/>
      <c r="G234" s="435"/>
      <c r="H234" s="435"/>
    </row>
    <row r="235" spans="2:17" ht="19">
      <c r="B235" s="437"/>
      <c r="C235" s="440"/>
      <c r="D235" s="434"/>
      <c r="E235" s="436"/>
      <c r="F235" s="434"/>
      <c r="G235" s="435"/>
      <c r="H235" s="435"/>
    </row>
    <row r="236" spans="2:17" ht="19">
      <c r="B236" s="434"/>
      <c r="C236" s="434"/>
      <c r="D236" s="434"/>
      <c r="E236" s="436"/>
      <c r="F236" s="434"/>
      <c r="G236" s="435"/>
      <c r="H236" s="435"/>
    </row>
    <row r="237" spans="2:17" ht="19">
      <c r="B237" s="434"/>
      <c r="C237" s="434"/>
      <c r="D237" s="434"/>
      <c r="E237" s="438"/>
      <c r="F237" s="434"/>
      <c r="G237" s="435"/>
      <c r="H237" s="435"/>
    </row>
    <row r="241" spans="3:18">
      <c r="C241" s="118"/>
      <c r="D241" s="118"/>
      <c r="E241" s="118"/>
      <c r="F241" s="118"/>
      <c r="G241" s="118"/>
      <c r="H241" s="118"/>
      <c r="I241" s="118"/>
      <c r="J241" s="118"/>
      <c r="K241" s="118"/>
      <c r="L241" s="118"/>
      <c r="M241" s="118"/>
      <c r="N241" s="118"/>
      <c r="O241" s="118"/>
    </row>
    <row r="242" spans="3:18">
      <c r="C242" s="119"/>
      <c r="D242" s="119"/>
      <c r="E242" s="119"/>
      <c r="F242" s="119"/>
      <c r="G242" s="119"/>
      <c r="H242" s="119"/>
      <c r="I242" s="119"/>
      <c r="J242" s="119"/>
      <c r="K242" s="119"/>
      <c r="L242" s="119"/>
      <c r="M242" s="119"/>
      <c r="N242" s="119"/>
      <c r="O242" s="119"/>
    </row>
    <row r="243" spans="3:18">
      <c r="C243" s="119"/>
      <c r="D243" s="119"/>
      <c r="E243" s="119"/>
      <c r="F243" s="119"/>
      <c r="G243" s="119"/>
      <c r="H243" s="119"/>
      <c r="I243" s="119"/>
      <c r="J243" s="119"/>
      <c r="K243" s="119"/>
      <c r="L243" s="119"/>
      <c r="M243" s="119"/>
      <c r="N243" s="119"/>
      <c r="O243" s="119"/>
    </row>
    <row r="255" spans="3:18">
      <c r="R255" s="119"/>
    </row>
    <row r="256" spans="3:18">
      <c r="R256" s="119"/>
    </row>
    <row r="257" spans="18:18">
      <c r="R257" s="119"/>
    </row>
    <row r="258" spans="18:18">
      <c r="R258" s="119"/>
    </row>
    <row r="259" spans="18:18">
      <c r="R259" s="119"/>
    </row>
    <row r="260" spans="18:18">
      <c r="R260" s="119"/>
    </row>
    <row r="261" spans="18:18">
      <c r="R261" s="119"/>
    </row>
    <row r="262" spans="18:18">
      <c r="R262" s="119"/>
    </row>
    <row r="263" spans="18:18">
      <c r="R263" s="119"/>
    </row>
    <row r="264" spans="18:18">
      <c r="R264" s="119"/>
    </row>
  </sheetData>
  <mergeCells count="6">
    <mergeCell ref="B24:I24"/>
    <mergeCell ref="B84:C84"/>
    <mergeCell ref="E84:H84"/>
    <mergeCell ref="B166:I166"/>
    <mergeCell ref="B226:C226"/>
    <mergeCell ref="E226:H22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A27F1-83C0-4986-8F01-A792CBB669AD}">
  <dimension ref="B4:AC19"/>
  <sheetViews>
    <sheetView zoomScale="143" workbookViewId="0">
      <selection activeCell="D75" sqref="D75"/>
    </sheetView>
  </sheetViews>
  <sheetFormatPr baseColWidth="10" defaultColWidth="8.83203125" defaultRowHeight="15"/>
  <cols>
    <col min="2" max="2" width="24.33203125" bestFit="1" customWidth="1"/>
    <col min="3" max="3" width="13" bestFit="1" customWidth="1"/>
    <col min="4" max="9" width="9.83203125" bestFit="1" customWidth="1"/>
    <col min="10" max="10" width="12.33203125" bestFit="1" customWidth="1"/>
    <col min="11" max="11" width="8" bestFit="1" customWidth="1"/>
    <col min="14" max="14" width="8" bestFit="1" customWidth="1"/>
    <col min="15" max="15" width="13" bestFit="1" customWidth="1"/>
    <col min="16" max="16" width="31.33203125" bestFit="1" customWidth="1"/>
    <col min="17" max="17" width="4.1640625" bestFit="1" customWidth="1"/>
    <col min="18" max="18" width="12.33203125" bestFit="1" customWidth="1"/>
    <col min="19" max="19" width="16.33203125" bestFit="1" customWidth="1"/>
    <col min="20" max="20" width="4.33203125" bestFit="1" customWidth="1"/>
    <col min="21" max="21" width="6.33203125" bestFit="1" customWidth="1"/>
    <col min="22" max="22" width="10.1640625" bestFit="1" customWidth="1"/>
    <col min="23" max="23" width="11" bestFit="1" customWidth="1"/>
    <col min="24" max="24" width="10.1640625" bestFit="1" customWidth="1"/>
    <col min="25" max="25" width="11" bestFit="1" customWidth="1"/>
    <col min="26" max="26" width="10.33203125" bestFit="1" customWidth="1"/>
    <col min="27" max="27" width="15.33203125" bestFit="1" customWidth="1"/>
    <col min="28" max="28" width="15" bestFit="1" customWidth="1"/>
    <col min="29" max="29" width="12" bestFit="1" customWidth="1"/>
  </cols>
  <sheetData>
    <row r="4" spans="2:29">
      <c r="B4" s="3" t="s">
        <v>72</v>
      </c>
      <c r="C4" s="3" t="s">
        <v>73</v>
      </c>
      <c r="D4" s="3" t="s">
        <v>74</v>
      </c>
      <c r="E4" s="3" t="s">
        <v>75</v>
      </c>
      <c r="F4" s="3" t="s">
        <v>76</v>
      </c>
      <c r="G4" s="3" t="s">
        <v>77</v>
      </c>
      <c r="H4" s="3" t="s">
        <v>78</v>
      </c>
      <c r="I4" s="3" t="s">
        <v>79</v>
      </c>
      <c r="J4" s="3" t="s">
        <v>80</v>
      </c>
      <c r="K4" s="3" t="s">
        <v>81</v>
      </c>
      <c r="N4" t="s">
        <v>72</v>
      </c>
      <c r="O4" t="s">
        <v>146</v>
      </c>
      <c r="P4" t="s">
        <v>147</v>
      </c>
      <c r="Q4" t="s">
        <v>148</v>
      </c>
      <c r="R4" t="s">
        <v>73</v>
      </c>
      <c r="S4" t="s">
        <v>149</v>
      </c>
      <c r="T4" t="s">
        <v>150</v>
      </c>
      <c r="U4" t="s">
        <v>151</v>
      </c>
      <c r="V4" t="s">
        <v>152</v>
      </c>
      <c r="W4" t="s">
        <v>153</v>
      </c>
      <c r="X4" t="s">
        <v>154</v>
      </c>
      <c r="Y4" t="s">
        <v>155</v>
      </c>
      <c r="Z4" t="s">
        <v>156</v>
      </c>
      <c r="AA4" t="s">
        <v>157</v>
      </c>
      <c r="AB4" t="s">
        <v>158</v>
      </c>
      <c r="AC4" t="s">
        <v>159</v>
      </c>
    </row>
    <row r="5" spans="2:29">
      <c r="B5" s="3" t="s">
        <v>82</v>
      </c>
      <c r="C5" s="4" t="s">
        <v>83</v>
      </c>
      <c r="D5" s="5" t="s">
        <v>84</v>
      </c>
      <c r="E5" s="5" t="s">
        <v>84</v>
      </c>
      <c r="F5" s="5" t="s">
        <v>84</v>
      </c>
      <c r="G5" s="5" t="s">
        <v>84</v>
      </c>
      <c r="H5" s="5" t="s">
        <v>85</v>
      </c>
      <c r="I5" s="5" t="s">
        <v>84</v>
      </c>
      <c r="J5" s="5" t="s">
        <v>84</v>
      </c>
      <c r="K5" s="5" t="s">
        <v>85</v>
      </c>
      <c r="L5" s="5"/>
      <c r="N5" t="s">
        <v>160</v>
      </c>
      <c r="O5" t="s">
        <v>161</v>
      </c>
      <c r="P5" t="s">
        <v>162</v>
      </c>
      <c r="R5" t="s">
        <v>92</v>
      </c>
      <c r="S5" t="s">
        <v>163</v>
      </c>
      <c r="U5" t="s">
        <v>164</v>
      </c>
      <c r="V5" t="s">
        <v>74</v>
      </c>
      <c r="W5" s="11">
        <v>0.375</v>
      </c>
      <c r="X5" t="s">
        <v>74</v>
      </c>
      <c r="Y5" s="11">
        <v>0.41666666666666669</v>
      </c>
      <c r="Z5" s="12">
        <v>4.1666666666666664E-2</v>
      </c>
      <c r="AA5">
        <v>1</v>
      </c>
      <c r="AB5">
        <v>12.5</v>
      </c>
      <c r="AC5">
        <v>12.5</v>
      </c>
    </row>
    <row r="6" spans="2:29">
      <c r="B6" s="4" t="s">
        <v>83</v>
      </c>
      <c r="C6" s="4" t="s">
        <v>86</v>
      </c>
      <c r="D6" s="6" t="s">
        <v>84</v>
      </c>
      <c r="E6" s="6" t="s">
        <v>84</v>
      </c>
      <c r="F6" s="6" t="s">
        <v>84</v>
      </c>
      <c r="G6" s="6" t="s">
        <v>84</v>
      </c>
      <c r="H6" s="6" t="s">
        <v>85</v>
      </c>
      <c r="I6" s="6" t="s">
        <v>84</v>
      </c>
      <c r="J6" s="6" t="s">
        <v>84</v>
      </c>
      <c r="K6" s="6" t="s">
        <v>85</v>
      </c>
      <c r="N6" t="s">
        <v>160</v>
      </c>
      <c r="O6" t="s">
        <v>161</v>
      </c>
      <c r="P6" t="s">
        <v>162</v>
      </c>
      <c r="R6" t="s">
        <v>91</v>
      </c>
      <c r="S6" t="s">
        <v>165</v>
      </c>
      <c r="U6" t="s">
        <v>164</v>
      </c>
      <c r="V6" t="s">
        <v>74</v>
      </c>
      <c r="W6" s="11">
        <v>0.375</v>
      </c>
      <c r="X6" t="s">
        <v>74</v>
      </c>
      <c r="Y6" s="11">
        <v>0.41666666666666669</v>
      </c>
      <c r="Z6" s="12">
        <v>4.1666666666666664E-2</v>
      </c>
      <c r="AA6">
        <v>1</v>
      </c>
      <c r="AB6">
        <v>12.5</v>
      </c>
      <c r="AC6">
        <v>12.5</v>
      </c>
    </row>
    <row r="7" spans="2:29">
      <c r="B7" s="3" t="s">
        <v>87</v>
      </c>
      <c r="C7" s="4" t="s">
        <v>83</v>
      </c>
      <c r="D7" s="5" t="s">
        <v>88</v>
      </c>
      <c r="E7" s="5" t="s">
        <v>84</v>
      </c>
      <c r="F7" s="5" t="s">
        <v>84</v>
      </c>
      <c r="G7" s="5" t="s">
        <v>84</v>
      </c>
      <c r="H7" s="5" t="s">
        <v>84</v>
      </c>
      <c r="I7" s="5" t="s">
        <v>84</v>
      </c>
      <c r="J7" s="5" t="s">
        <v>84</v>
      </c>
      <c r="K7" s="5" t="s">
        <v>88</v>
      </c>
      <c r="N7" t="s">
        <v>160</v>
      </c>
      <c r="O7" t="s">
        <v>161</v>
      </c>
      <c r="P7" t="s">
        <v>162</v>
      </c>
      <c r="R7" t="s">
        <v>86</v>
      </c>
      <c r="S7" t="s">
        <v>166</v>
      </c>
      <c r="U7" t="s">
        <v>164</v>
      </c>
      <c r="V7" t="s">
        <v>74</v>
      </c>
      <c r="W7" s="11">
        <v>0.41666666666666669</v>
      </c>
      <c r="X7" t="s">
        <v>74</v>
      </c>
      <c r="Y7" s="11">
        <v>0.45833333333333331</v>
      </c>
      <c r="Z7" s="12">
        <v>4.1666666666666664E-2</v>
      </c>
      <c r="AA7">
        <v>1</v>
      </c>
      <c r="AB7">
        <v>13.5</v>
      </c>
      <c r="AC7">
        <v>13.5</v>
      </c>
    </row>
    <row r="8" spans="2:29">
      <c r="B8" s="4" t="s">
        <v>83</v>
      </c>
      <c r="C8" s="4" t="s">
        <v>89</v>
      </c>
      <c r="D8" s="6" t="s">
        <v>85</v>
      </c>
      <c r="E8" s="6" t="s">
        <v>84</v>
      </c>
      <c r="F8" s="6" t="s">
        <v>84</v>
      </c>
      <c r="G8" s="6" t="s">
        <v>84</v>
      </c>
      <c r="H8" s="6" t="s">
        <v>84</v>
      </c>
      <c r="I8" s="6" t="s">
        <v>84</v>
      </c>
      <c r="J8" s="6" t="s">
        <v>84</v>
      </c>
      <c r="K8" s="6" t="s">
        <v>85</v>
      </c>
      <c r="N8" t="s">
        <v>160</v>
      </c>
      <c r="O8" t="s">
        <v>161</v>
      </c>
      <c r="P8" t="s">
        <v>162</v>
      </c>
      <c r="R8" t="s">
        <v>90</v>
      </c>
      <c r="S8" t="s">
        <v>167</v>
      </c>
      <c r="U8" t="s">
        <v>164</v>
      </c>
      <c r="V8" t="s">
        <v>74</v>
      </c>
      <c r="W8" s="11">
        <v>0.41666666666666669</v>
      </c>
      <c r="X8" t="s">
        <v>74</v>
      </c>
      <c r="Y8" s="11">
        <v>0.45833333333333331</v>
      </c>
      <c r="Z8" s="12">
        <v>4.1666666666666664E-2</v>
      </c>
      <c r="AA8">
        <v>1</v>
      </c>
      <c r="AB8">
        <v>12.5</v>
      </c>
      <c r="AC8">
        <v>12.5</v>
      </c>
    </row>
    <row r="9" spans="2:29">
      <c r="B9" s="4" t="s">
        <v>83</v>
      </c>
      <c r="C9" s="4" t="s">
        <v>86</v>
      </c>
      <c r="D9" s="6" t="s">
        <v>85</v>
      </c>
      <c r="E9" s="6" t="s">
        <v>84</v>
      </c>
      <c r="F9" s="6" t="s">
        <v>84</v>
      </c>
      <c r="G9" s="6" t="s">
        <v>84</v>
      </c>
      <c r="H9" s="6" t="s">
        <v>84</v>
      </c>
      <c r="I9" s="6" t="s">
        <v>84</v>
      </c>
      <c r="J9" s="6" t="s">
        <v>84</v>
      </c>
      <c r="K9" s="6" t="s">
        <v>85</v>
      </c>
      <c r="N9" t="s">
        <v>160</v>
      </c>
      <c r="O9" t="s">
        <v>161</v>
      </c>
      <c r="P9" t="s">
        <v>162</v>
      </c>
      <c r="R9" t="s">
        <v>93</v>
      </c>
      <c r="S9" t="s">
        <v>168</v>
      </c>
      <c r="U9" t="s">
        <v>164</v>
      </c>
      <c r="V9" t="s">
        <v>74</v>
      </c>
      <c r="W9" s="11">
        <v>0.41666666666666669</v>
      </c>
      <c r="X9" t="s">
        <v>74</v>
      </c>
      <c r="Y9" s="11">
        <v>0.45833333333333331</v>
      </c>
      <c r="Z9" s="12">
        <v>4.1666666666666664E-2</v>
      </c>
      <c r="AA9">
        <v>1</v>
      </c>
      <c r="AB9">
        <v>12.5</v>
      </c>
      <c r="AC9">
        <v>12.5</v>
      </c>
    </row>
    <row r="10" spans="2:29">
      <c r="B10" s="4" t="s">
        <v>83</v>
      </c>
      <c r="C10" s="4" t="s">
        <v>90</v>
      </c>
      <c r="D10" s="6" t="s">
        <v>85</v>
      </c>
      <c r="E10" s="6" t="s">
        <v>84</v>
      </c>
      <c r="F10" s="6" t="s">
        <v>84</v>
      </c>
      <c r="G10" s="6" t="s">
        <v>84</v>
      </c>
      <c r="H10" s="6" t="s">
        <v>84</v>
      </c>
      <c r="I10" s="6" t="s">
        <v>84</v>
      </c>
      <c r="J10" s="6" t="s">
        <v>84</v>
      </c>
      <c r="K10" s="6" t="s">
        <v>85</v>
      </c>
      <c r="N10" t="s">
        <v>160</v>
      </c>
      <c r="O10" t="s">
        <v>161</v>
      </c>
      <c r="P10" t="s">
        <v>169</v>
      </c>
      <c r="R10" t="s">
        <v>89</v>
      </c>
      <c r="S10" t="s">
        <v>170</v>
      </c>
      <c r="U10" t="s">
        <v>164</v>
      </c>
      <c r="V10" t="s">
        <v>74</v>
      </c>
      <c r="W10" s="11">
        <v>0.41666666666666669</v>
      </c>
      <c r="X10" t="s">
        <v>74</v>
      </c>
      <c r="Y10" s="11">
        <v>0.45833333333333331</v>
      </c>
      <c r="Z10" s="12">
        <v>4.1666666666666664E-2</v>
      </c>
      <c r="AA10">
        <v>1</v>
      </c>
      <c r="AB10">
        <v>12.5</v>
      </c>
      <c r="AC10">
        <v>12.5</v>
      </c>
    </row>
    <row r="11" spans="2:29">
      <c r="B11" s="4" t="s">
        <v>83</v>
      </c>
      <c r="C11" s="4" t="s">
        <v>91</v>
      </c>
      <c r="D11" s="6" t="s">
        <v>85</v>
      </c>
      <c r="E11" s="6" t="s">
        <v>84</v>
      </c>
      <c r="F11" s="6" t="s">
        <v>84</v>
      </c>
      <c r="G11" s="6" t="s">
        <v>84</v>
      </c>
      <c r="H11" s="6" t="s">
        <v>84</v>
      </c>
      <c r="I11" s="6" t="s">
        <v>84</v>
      </c>
      <c r="J11" s="6" t="s">
        <v>84</v>
      </c>
      <c r="K11" s="6" t="s">
        <v>85</v>
      </c>
      <c r="N11" t="s">
        <v>171</v>
      </c>
      <c r="O11" t="s">
        <v>161</v>
      </c>
      <c r="P11" t="s">
        <v>172</v>
      </c>
      <c r="R11" t="s">
        <v>86</v>
      </c>
      <c r="S11" t="s">
        <v>166</v>
      </c>
      <c r="U11" t="s">
        <v>164</v>
      </c>
      <c r="V11" t="s">
        <v>78</v>
      </c>
      <c r="W11" s="11">
        <v>0.45833333333333331</v>
      </c>
      <c r="X11" t="s">
        <v>78</v>
      </c>
      <c r="Y11" s="11">
        <v>0.5</v>
      </c>
      <c r="Z11" s="12">
        <v>4.1666666666666664E-2</v>
      </c>
      <c r="AA11">
        <v>1</v>
      </c>
      <c r="AB11">
        <v>12.5</v>
      </c>
      <c r="AC11">
        <v>12.5</v>
      </c>
    </row>
    <row r="12" spans="2:29">
      <c r="B12" s="4" t="s">
        <v>83</v>
      </c>
      <c r="C12" s="4" t="s">
        <v>92</v>
      </c>
      <c r="D12" s="6" t="s">
        <v>85</v>
      </c>
      <c r="E12" s="6" t="s">
        <v>84</v>
      </c>
      <c r="F12" s="6" t="s">
        <v>84</v>
      </c>
      <c r="G12" s="6" t="s">
        <v>84</v>
      </c>
      <c r="H12" s="6" t="s">
        <v>84</v>
      </c>
      <c r="I12" s="6" t="s">
        <v>84</v>
      </c>
      <c r="J12" s="6" t="s">
        <v>84</v>
      </c>
      <c r="K12" s="6" t="s">
        <v>85</v>
      </c>
    </row>
    <row r="13" spans="2:29">
      <c r="B13" s="4" t="s">
        <v>83</v>
      </c>
      <c r="C13" s="4" t="s">
        <v>93</v>
      </c>
      <c r="D13" s="6" t="s">
        <v>85</v>
      </c>
      <c r="E13" s="6" t="s">
        <v>84</v>
      </c>
      <c r="F13" s="6" t="s">
        <v>84</v>
      </c>
      <c r="G13" s="6" t="s">
        <v>84</v>
      </c>
      <c r="H13" s="6" t="s">
        <v>84</v>
      </c>
      <c r="I13" s="6" t="s">
        <v>84</v>
      </c>
      <c r="J13" s="6" t="s">
        <v>84</v>
      </c>
      <c r="K13" s="6" t="s">
        <v>85</v>
      </c>
    </row>
    <row r="14" spans="2:29">
      <c r="B14" s="7" t="s">
        <v>94</v>
      </c>
      <c r="C14" s="8" t="s">
        <v>83</v>
      </c>
      <c r="D14" s="9" t="s">
        <v>88</v>
      </c>
      <c r="E14" s="9" t="s">
        <v>84</v>
      </c>
      <c r="F14" s="9" t="s">
        <v>84</v>
      </c>
      <c r="G14" s="9" t="s">
        <v>84</v>
      </c>
      <c r="H14" s="9" t="s">
        <v>85</v>
      </c>
      <c r="I14" s="9" t="s">
        <v>84</v>
      </c>
      <c r="J14" s="9" t="s">
        <v>84</v>
      </c>
      <c r="K14" s="9" t="s">
        <v>95</v>
      </c>
    </row>
    <row r="17" spans="10:11">
      <c r="J17" t="s">
        <v>173</v>
      </c>
    </row>
    <row r="19" spans="10:11">
      <c r="J19" t="s">
        <v>96</v>
      </c>
      <c r="K19" s="10">
        <f>7</f>
        <v>7</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0C6DC-65A7-46A2-BC7C-4E694144D198}">
  <dimension ref="B3:AC23"/>
  <sheetViews>
    <sheetView workbookViewId="0">
      <selection activeCell="S49" sqref="S49"/>
    </sheetView>
  </sheetViews>
  <sheetFormatPr baseColWidth="10" defaultColWidth="8.83203125" defaultRowHeight="15"/>
  <cols>
    <col min="2" max="2" width="29.6640625" bestFit="1" customWidth="1"/>
    <col min="3" max="3" width="13" bestFit="1" customWidth="1"/>
    <col min="4" max="9" width="9.83203125" bestFit="1" customWidth="1"/>
    <col min="10" max="10" width="13.6640625" bestFit="1" customWidth="1"/>
    <col min="11" max="11" width="8" bestFit="1" customWidth="1"/>
    <col min="14" max="14" width="14.33203125" bestFit="1" customWidth="1"/>
    <col min="15" max="15" width="13" bestFit="1" customWidth="1"/>
    <col min="16" max="16" width="71" bestFit="1" customWidth="1"/>
    <col min="17" max="17" width="4.1640625" bestFit="1" customWidth="1"/>
    <col min="18" max="18" width="12.33203125" bestFit="1" customWidth="1"/>
    <col min="19" max="19" width="16.33203125" bestFit="1" customWidth="1"/>
    <col min="20" max="20" width="4.33203125" bestFit="1" customWidth="1"/>
    <col min="21" max="21" width="6.33203125" bestFit="1" customWidth="1"/>
    <col min="22" max="22" width="10.1640625" bestFit="1" customWidth="1"/>
    <col min="23" max="23" width="11" bestFit="1" customWidth="1"/>
    <col min="24" max="24" width="10.1640625" bestFit="1" customWidth="1"/>
    <col min="25" max="25" width="11" bestFit="1" customWidth="1"/>
    <col min="26" max="26" width="10.33203125" bestFit="1" customWidth="1"/>
    <col min="27" max="27" width="15.33203125" bestFit="1" customWidth="1"/>
    <col min="28" max="28" width="15" bestFit="1" customWidth="1"/>
    <col min="29" max="29" width="12" bestFit="1" customWidth="1"/>
  </cols>
  <sheetData>
    <row r="3" spans="2:29">
      <c r="B3" s="13" t="s">
        <v>72</v>
      </c>
      <c r="C3" s="13" t="s">
        <v>73</v>
      </c>
      <c r="D3" s="13" t="s">
        <v>97</v>
      </c>
      <c r="E3" s="13" t="s">
        <v>98</v>
      </c>
      <c r="F3" s="13" t="s">
        <v>99</v>
      </c>
      <c r="G3" s="13" t="s">
        <v>100</v>
      </c>
      <c r="H3" s="13" t="s">
        <v>101</v>
      </c>
      <c r="I3" s="13" t="s">
        <v>102</v>
      </c>
      <c r="J3" s="13" t="s">
        <v>103</v>
      </c>
      <c r="K3" s="13" t="s">
        <v>81</v>
      </c>
      <c r="N3" t="s">
        <v>72</v>
      </c>
      <c r="O3" t="s">
        <v>146</v>
      </c>
      <c r="P3" t="s">
        <v>147</v>
      </c>
      <c r="Q3" t="s">
        <v>148</v>
      </c>
      <c r="R3" t="s">
        <v>73</v>
      </c>
      <c r="S3" t="s">
        <v>149</v>
      </c>
      <c r="T3" t="s">
        <v>150</v>
      </c>
      <c r="U3" t="s">
        <v>151</v>
      </c>
      <c r="V3" t="s">
        <v>152</v>
      </c>
      <c r="W3" t="s">
        <v>153</v>
      </c>
      <c r="X3" t="s">
        <v>154</v>
      </c>
      <c r="Y3" t="s">
        <v>155</v>
      </c>
      <c r="Z3" t="s">
        <v>156</v>
      </c>
      <c r="AA3" t="s">
        <v>157</v>
      </c>
      <c r="AB3" t="s">
        <v>158</v>
      </c>
      <c r="AC3" t="s">
        <v>159</v>
      </c>
    </row>
    <row r="4" spans="2:29">
      <c r="B4" s="13" t="s">
        <v>82</v>
      </c>
      <c r="C4" s="14" t="s">
        <v>83</v>
      </c>
      <c r="D4" s="15" t="s">
        <v>85</v>
      </c>
      <c r="E4" s="15" t="s">
        <v>84</v>
      </c>
      <c r="F4" s="15" t="s">
        <v>84</v>
      </c>
      <c r="G4" s="15" t="s">
        <v>84</v>
      </c>
      <c r="H4" s="15" t="s">
        <v>84</v>
      </c>
      <c r="I4" s="15" t="s">
        <v>84</v>
      </c>
      <c r="J4" s="15" t="s">
        <v>84</v>
      </c>
      <c r="K4" s="15" t="s">
        <v>85</v>
      </c>
      <c r="L4" s="73" t="s">
        <v>85</v>
      </c>
      <c r="N4" t="s">
        <v>171</v>
      </c>
      <c r="O4" t="s">
        <v>161</v>
      </c>
      <c r="P4" t="s">
        <v>175</v>
      </c>
      <c r="R4" t="s">
        <v>86</v>
      </c>
      <c r="S4" t="s">
        <v>166</v>
      </c>
      <c r="U4" t="s">
        <v>164</v>
      </c>
      <c r="V4" t="s">
        <v>97</v>
      </c>
      <c r="W4" s="11">
        <v>0.29166666666666669</v>
      </c>
      <c r="X4" t="s">
        <v>97</v>
      </c>
      <c r="Y4" s="11">
        <v>0.33333333333333331</v>
      </c>
      <c r="Z4" s="12">
        <v>4.1666666666666664E-2</v>
      </c>
      <c r="AA4">
        <v>1</v>
      </c>
      <c r="AB4">
        <v>12.5</v>
      </c>
      <c r="AC4">
        <v>12.5</v>
      </c>
    </row>
    <row r="5" spans="2:29">
      <c r="B5" s="14" t="s">
        <v>83</v>
      </c>
      <c r="C5" s="14" t="s">
        <v>86</v>
      </c>
      <c r="D5" s="16" t="s">
        <v>85</v>
      </c>
      <c r="E5" s="16" t="s">
        <v>84</v>
      </c>
      <c r="F5" s="16" t="s">
        <v>84</v>
      </c>
      <c r="G5" s="16" t="s">
        <v>84</v>
      </c>
      <c r="H5" s="16" t="s">
        <v>84</v>
      </c>
      <c r="I5" s="16" t="s">
        <v>84</v>
      </c>
      <c r="J5" s="16" t="s">
        <v>84</v>
      </c>
      <c r="K5" s="16" t="s">
        <v>85</v>
      </c>
      <c r="N5" t="s">
        <v>160</v>
      </c>
      <c r="O5" t="s">
        <v>161</v>
      </c>
      <c r="P5" t="s">
        <v>162</v>
      </c>
      <c r="R5" t="s">
        <v>86</v>
      </c>
      <c r="S5" t="s">
        <v>166</v>
      </c>
      <c r="U5" t="s">
        <v>164</v>
      </c>
      <c r="V5" t="s">
        <v>97</v>
      </c>
      <c r="W5" s="11">
        <v>0.33333333333333331</v>
      </c>
      <c r="X5" t="s">
        <v>97</v>
      </c>
      <c r="Y5" s="11">
        <v>0.375</v>
      </c>
      <c r="Z5" s="12">
        <v>4.1666666666666664E-2</v>
      </c>
      <c r="AA5">
        <v>1</v>
      </c>
      <c r="AB5">
        <v>13.5</v>
      </c>
      <c r="AC5">
        <v>13.5</v>
      </c>
    </row>
    <row r="6" spans="2:29">
      <c r="B6" s="13" t="s">
        <v>87</v>
      </c>
      <c r="C6" s="14" t="s">
        <v>83</v>
      </c>
      <c r="D6" s="15" t="s">
        <v>88</v>
      </c>
      <c r="E6" s="15" t="s">
        <v>84</v>
      </c>
      <c r="F6" s="15" t="s">
        <v>84</v>
      </c>
      <c r="G6" s="15" t="s">
        <v>84</v>
      </c>
      <c r="H6" s="15" t="s">
        <v>84</v>
      </c>
      <c r="I6" s="15" t="s">
        <v>84</v>
      </c>
      <c r="J6" s="15" t="s">
        <v>84</v>
      </c>
      <c r="K6" s="15" t="s">
        <v>88</v>
      </c>
      <c r="L6" s="73" t="s">
        <v>88</v>
      </c>
      <c r="N6" t="s">
        <v>160</v>
      </c>
      <c r="O6" t="s">
        <v>161</v>
      </c>
      <c r="P6" t="s">
        <v>162</v>
      </c>
      <c r="R6" t="s">
        <v>90</v>
      </c>
      <c r="S6" t="s">
        <v>167</v>
      </c>
      <c r="U6" t="s">
        <v>164</v>
      </c>
      <c r="V6" t="s">
        <v>97</v>
      </c>
      <c r="W6" s="11">
        <v>0.375</v>
      </c>
      <c r="X6" t="s">
        <v>97</v>
      </c>
      <c r="Y6" s="11">
        <v>0.41666666666666669</v>
      </c>
      <c r="Z6" s="12">
        <v>4.1666666666666664E-2</v>
      </c>
      <c r="AA6">
        <v>1</v>
      </c>
      <c r="AB6">
        <v>12.5</v>
      </c>
      <c r="AC6">
        <v>12.5</v>
      </c>
    </row>
    <row r="7" spans="2:29">
      <c r="B7" s="14" t="s">
        <v>83</v>
      </c>
      <c r="C7" s="14" t="s">
        <v>89</v>
      </c>
      <c r="D7" s="16" t="s">
        <v>85</v>
      </c>
      <c r="E7" s="16" t="s">
        <v>84</v>
      </c>
      <c r="F7" s="16" t="s">
        <v>84</v>
      </c>
      <c r="G7" s="16" t="s">
        <v>84</v>
      </c>
      <c r="H7" s="16" t="s">
        <v>84</v>
      </c>
      <c r="I7" s="16" t="s">
        <v>84</v>
      </c>
      <c r="J7" s="16" t="s">
        <v>84</v>
      </c>
      <c r="K7" s="16" t="s">
        <v>85</v>
      </c>
      <c r="N7" t="s">
        <v>160</v>
      </c>
      <c r="O7" t="s">
        <v>161</v>
      </c>
      <c r="P7" t="s">
        <v>162</v>
      </c>
      <c r="R7" t="s">
        <v>92</v>
      </c>
      <c r="S7" t="s">
        <v>163</v>
      </c>
      <c r="U7" t="s">
        <v>164</v>
      </c>
      <c r="V7" t="s">
        <v>97</v>
      </c>
      <c r="W7" s="11">
        <v>0.375</v>
      </c>
      <c r="X7" t="s">
        <v>97</v>
      </c>
      <c r="Y7" s="11">
        <v>0.41666666666666669</v>
      </c>
      <c r="Z7" s="12">
        <v>4.1666666666666664E-2</v>
      </c>
      <c r="AA7">
        <v>1</v>
      </c>
      <c r="AB7">
        <v>12.5</v>
      </c>
      <c r="AC7">
        <v>12.5</v>
      </c>
    </row>
    <row r="8" spans="2:29">
      <c r="B8" s="14" t="s">
        <v>83</v>
      </c>
      <c r="C8" s="14" t="s">
        <v>86</v>
      </c>
      <c r="D8" s="16" t="s">
        <v>85</v>
      </c>
      <c r="E8" s="16" t="s">
        <v>84</v>
      </c>
      <c r="F8" s="16" t="s">
        <v>84</v>
      </c>
      <c r="G8" s="16" t="s">
        <v>84</v>
      </c>
      <c r="H8" s="16" t="s">
        <v>84</v>
      </c>
      <c r="I8" s="16" t="s">
        <v>84</v>
      </c>
      <c r="J8" s="16" t="s">
        <v>84</v>
      </c>
      <c r="K8" s="16" t="s">
        <v>85</v>
      </c>
      <c r="N8" t="s">
        <v>160</v>
      </c>
      <c r="O8" t="s">
        <v>161</v>
      </c>
      <c r="P8" t="s">
        <v>162</v>
      </c>
      <c r="R8" t="s">
        <v>93</v>
      </c>
      <c r="S8" t="s">
        <v>168</v>
      </c>
      <c r="U8" t="s">
        <v>164</v>
      </c>
      <c r="V8" t="s">
        <v>97</v>
      </c>
      <c r="W8" s="11">
        <v>0.375</v>
      </c>
      <c r="X8" t="s">
        <v>97</v>
      </c>
      <c r="Y8" s="11">
        <v>0.41666666666666669</v>
      </c>
      <c r="Z8" s="12">
        <v>4.1666666666666664E-2</v>
      </c>
      <c r="AA8">
        <v>1</v>
      </c>
      <c r="AB8">
        <v>12.5</v>
      </c>
      <c r="AC8">
        <v>12.5</v>
      </c>
    </row>
    <row r="9" spans="2:29">
      <c r="B9" s="14" t="s">
        <v>83</v>
      </c>
      <c r="C9" s="14" t="s">
        <v>90</v>
      </c>
      <c r="D9" s="16" t="s">
        <v>85</v>
      </c>
      <c r="E9" s="16" t="s">
        <v>84</v>
      </c>
      <c r="F9" s="16" t="s">
        <v>84</v>
      </c>
      <c r="G9" s="16" t="s">
        <v>84</v>
      </c>
      <c r="H9" s="16" t="s">
        <v>84</v>
      </c>
      <c r="I9" s="16" t="s">
        <v>84</v>
      </c>
      <c r="J9" s="16" t="s">
        <v>84</v>
      </c>
      <c r="K9" s="16" t="s">
        <v>85</v>
      </c>
      <c r="N9" t="s">
        <v>160</v>
      </c>
      <c r="O9" t="s">
        <v>161</v>
      </c>
      <c r="P9" t="s">
        <v>162</v>
      </c>
      <c r="R9" t="s">
        <v>91</v>
      </c>
      <c r="S9" t="s">
        <v>165</v>
      </c>
      <c r="U9" t="s">
        <v>164</v>
      </c>
      <c r="V9" t="s">
        <v>97</v>
      </c>
      <c r="W9" s="11">
        <v>0.375</v>
      </c>
      <c r="X9" t="s">
        <v>97</v>
      </c>
      <c r="Y9" s="11">
        <v>0.41666666666666669</v>
      </c>
      <c r="Z9" s="12">
        <v>4.1666666666666664E-2</v>
      </c>
      <c r="AA9">
        <v>1</v>
      </c>
      <c r="AB9">
        <v>12.5</v>
      </c>
      <c r="AC9">
        <v>12.5</v>
      </c>
    </row>
    <row r="10" spans="2:29">
      <c r="B10" s="14" t="s">
        <v>83</v>
      </c>
      <c r="C10" s="14" t="s">
        <v>91</v>
      </c>
      <c r="D10" s="16" t="s">
        <v>85</v>
      </c>
      <c r="E10" s="16" t="s">
        <v>84</v>
      </c>
      <c r="F10" s="16" t="s">
        <v>84</v>
      </c>
      <c r="G10" s="16" t="s">
        <v>84</v>
      </c>
      <c r="H10" s="16" t="s">
        <v>84</v>
      </c>
      <c r="I10" s="16" t="s">
        <v>84</v>
      </c>
      <c r="J10" s="16" t="s">
        <v>84</v>
      </c>
      <c r="K10" s="16" t="s">
        <v>85</v>
      </c>
      <c r="N10" t="s">
        <v>160</v>
      </c>
      <c r="O10" t="s">
        <v>161</v>
      </c>
      <c r="P10" t="s">
        <v>176</v>
      </c>
      <c r="R10" t="s">
        <v>89</v>
      </c>
      <c r="S10" t="s">
        <v>170</v>
      </c>
      <c r="U10" t="s">
        <v>164</v>
      </c>
      <c r="V10" t="s">
        <v>97</v>
      </c>
      <c r="W10" s="11">
        <v>0.41666666666666669</v>
      </c>
      <c r="X10" t="s">
        <v>97</v>
      </c>
      <c r="Y10" s="11">
        <v>0.45833333333333331</v>
      </c>
      <c r="Z10" s="12">
        <v>4.1666666666666664E-2</v>
      </c>
      <c r="AA10">
        <v>1</v>
      </c>
      <c r="AB10">
        <v>12.5</v>
      </c>
      <c r="AC10">
        <v>12.5</v>
      </c>
    </row>
    <row r="11" spans="2:29">
      <c r="B11" s="14" t="s">
        <v>83</v>
      </c>
      <c r="C11" s="14" t="s">
        <v>92</v>
      </c>
      <c r="D11" s="16" t="s">
        <v>85</v>
      </c>
      <c r="E11" s="16" t="s">
        <v>84</v>
      </c>
      <c r="F11" s="16" t="s">
        <v>84</v>
      </c>
      <c r="G11" s="16" t="s">
        <v>84</v>
      </c>
      <c r="H11" s="16" t="s">
        <v>84</v>
      </c>
      <c r="I11" s="16" t="s">
        <v>84</v>
      </c>
      <c r="J11" s="16" t="s">
        <v>84</v>
      </c>
      <c r="K11" s="16" t="s">
        <v>85</v>
      </c>
      <c r="N11" t="s">
        <v>177</v>
      </c>
      <c r="O11" t="s">
        <v>161</v>
      </c>
      <c r="P11" t="s">
        <v>178</v>
      </c>
      <c r="R11" t="s">
        <v>89</v>
      </c>
      <c r="S11" t="s">
        <v>170</v>
      </c>
      <c r="U11" t="s">
        <v>164</v>
      </c>
      <c r="V11" t="s">
        <v>97</v>
      </c>
      <c r="W11" s="11">
        <v>0.45833333333333331</v>
      </c>
      <c r="X11" t="s">
        <v>97</v>
      </c>
      <c r="Y11" s="11">
        <v>0.47222222222222227</v>
      </c>
      <c r="Z11" s="12">
        <v>1.3888888888888888E-2</v>
      </c>
      <c r="AA11">
        <v>0.33333333333333298</v>
      </c>
      <c r="AB11">
        <v>12.5</v>
      </c>
      <c r="AC11">
        <v>4.17</v>
      </c>
    </row>
    <row r="12" spans="2:29">
      <c r="B12" s="14" t="s">
        <v>83</v>
      </c>
      <c r="C12" s="14" t="s">
        <v>93</v>
      </c>
      <c r="D12" s="16" t="s">
        <v>85</v>
      </c>
      <c r="E12" s="16" t="s">
        <v>84</v>
      </c>
      <c r="F12" s="16" t="s">
        <v>84</v>
      </c>
      <c r="G12" s="16" t="s">
        <v>84</v>
      </c>
      <c r="H12" s="16" t="s">
        <v>84</v>
      </c>
      <c r="I12" s="16" t="s">
        <v>84</v>
      </c>
      <c r="J12" s="16" t="s">
        <v>84</v>
      </c>
      <c r="K12" s="16" t="s">
        <v>85</v>
      </c>
      <c r="N12" t="s">
        <v>179</v>
      </c>
      <c r="O12" t="s">
        <v>161</v>
      </c>
      <c r="P12" t="s">
        <v>180</v>
      </c>
      <c r="R12" t="s">
        <v>92</v>
      </c>
      <c r="S12" t="s">
        <v>163</v>
      </c>
      <c r="U12" t="s">
        <v>164</v>
      </c>
      <c r="V12" t="s">
        <v>98</v>
      </c>
      <c r="W12" s="11">
        <v>0.375</v>
      </c>
      <c r="X12" t="s">
        <v>98</v>
      </c>
      <c r="Y12" s="11">
        <v>0.38194444444444442</v>
      </c>
      <c r="Z12" s="12">
        <v>6.9444444444444441E-3</v>
      </c>
      <c r="AA12">
        <v>0.16666666666666599</v>
      </c>
      <c r="AB12">
        <v>12.5</v>
      </c>
      <c r="AC12">
        <v>2.08</v>
      </c>
    </row>
    <row r="13" spans="2:29">
      <c r="B13" s="13" t="s">
        <v>183</v>
      </c>
      <c r="C13" s="14" t="s">
        <v>83</v>
      </c>
      <c r="D13" s="15" t="s">
        <v>84</v>
      </c>
      <c r="E13" s="15" t="s">
        <v>104</v>
      </c>
      <c r="F13" s="15" t="s">
        <v>84</v>
      </c>
      <c r="G13" s="15" t="s">
        <v>84</v>
      </c>
      <c r="H13" s="15" t="s">
        <v>84</v>
      </c>
      <c r="I13" s="15" t="s">
        <v>84</v>
      </c>
      <c r="J13" s="15" t="s">
        <v>84</v>
      </c>
      <c r="K13" s="15" t="s">
        <v>104</v>
      </c>
      <c r="L13" s="70">
        <v>0</v>
      </c>
      <c r="N13" t="s">
        <v>181</v>
      </c>
      <c r="O13" t="s">
        <v>161</v>
      </c>
      <c r="P13" t="s">
        <v>182</v>
      </c>
      <c r="R13" t="s">
        <v>86</v>
      </c>
      <c r="S13" t="s">
        <v>166</v>
      </c>
      <c r="U13" t="s">
        <v>164</v>
      </c>
      <c r="V13" t="s">
        <v>98</v>
      </c>
      <c r="W13" s="11">
        <v>0.54166666666666663</v>
      </c>
      <c r="X13" t="s">
        <v>98</v>
      </c>
      <c r="Y13" s="11">
        <v>0.58333333333333337</v>
      </c>
      <c r="Z13" s="12">
        <v>4.1666666666666664E-2</v>
      </c>
      <c r="AA13">
        <v>1</v>
      </c>
      <c r="AB13">
        <v>12.5</v>
      </c>
      <c r="AC13">
        <v>12.5</v>
      </c>
    </row>
    <row r="14" spans="2:29">
      <c r="B14" s="14" t="s">
        <v>83</v>
      </c>
      <c r="C14" s="14" t="s">
        <v>92</v>
      </c>
      <c r="D14" s="16" t="s">
        <v>84</v>
      </c>
      <c r="E14" s="16" t="s">
        <v>104</v>
      </c>
      <c r="F14" s="16" t="s">
        <v>84</v>
      </c>
      <c r="G14" s="16" t="s">
        <v>84</v>
      </c>
      <c r="H14" s="16" t="s">
        <v>84</v>
      </c>
      <c r="I14" s="16" t="s">
        <v>84</v>
      </c>
      <c r="J14" s="16" t="s">
        <v>84</v>
      </c>
      <c r="K14" s="16" t="s">
        <v>104</v>
      </c>
      <c r="L14" s="70">
        <v>0</v>
      </c>
    </row>
    <row r="15" spans="2:29">
      <c r="B15" s="13" t="s">
        <v>105</v>
      </c>
      <c r="C15" s="14" t="s">
        <v>83</v>
      </c>
      <c r="D15" s="15" t="s">
        <v>106</v>
      </c>
      <c r="E15" s="15" t="s">
        <v>84</v>
      </c>
      <c r="F15" s="15" t="s">
        <v>84</v>
      </c>
      <c r="G15" s="15" t="s">
        <v>84</v>
      </c>
      <c r="H15" s="15" t="s">
        <v>84</v>
      </c>
      <c r="I15" s="15" t="s">
        <v>84</v>
      </c>
      <c r="J15" s="15" t="s">
        <v>84</v>
      </c>
      <c r="K15" s="15" t="s">
        <v>106</v>
      </c>
      <c r="L15" s="70">
        <v>1.0416666666666666E-2</v>
      </c>
    </row>
    <row r="16" spans="2:29">
      <c r="B16" s="14" t="s">
        <v>83</v>
      </c>
      <c r="C16" s="14" t="s">
        <v>89</v>
      </c>
      <c r="D16" s="16" t="s">
        <v>106</v>
      </c>
      <c r="E16" s="16" t="s">
        <v>84</v>
      </c>
      <c r="F16" s="16" t="s">
        <v>84</v>
      </c>
      <c r="G16" s="16" t="s">
        <v>84</v>
      </c>
      <c r="H16" s="16" t="s">
        <v>84</v>
      </c>
      <c r="I16" s="16" t="s">
        <v>84</v>
      </c>
      <c r="J16" s="16" t="s">
        <v>84</v>
      </c>
      <c r="K16" s="16" t="s">
        <v>106</v>
      </c>
      <c r="L16" s="70">
        <v>1.0416666666666666E-2</v>
      </c>
    </row>
    <row r="17" spans="2:12">
      <c r="B17" s="13" t="s">
        <v>107</v>
      </c>
      <c r="C17" s="14" t="s">
        <v>83</v>
      </c>
      <c r="D17" s="15" t="s">
        <v>84</v>
      </c>
      <c r="E17" s="15" t="s">
        <v>85</v>
      </c>
      <c r="F17" s="15" t="s">
        <v>84</v>
      </c>
      <c r="G17" s="15" t="s">
        <v>84</v>
      </c>
      <c r="H17" s="15" t="s">
        <v>84</v>
      </c>
      <c r="I17" s="15" t="s">
        <v>84</v>
      </c>
      <c r="J17" s="15" t="s">
        <v>84</v>
      </c>
      <c r="K17" s="15" t="s">
        <v>85</v>
      </c>
      <c r="L17" s="73" t="s">
        <v>85</v>
      </c>
    </row>
    <row r="18" spans="2:12">
      <c r="B18" s="14" t="s">
        <v>83</v>
      </c>
      <c r="C18" s="14" t="s">
        <v>86</v>
      </c>
      <c r="D18" s="16" t="s">
        <v>84</v>
      </c>
      <c r="E18" s="16" t="s">
        <v>85</v>
      </c>
      <c r="F18" s="16" t="s">
        <v>84</v>
      </c>
      <c r="G18" s="16" t="s">
        <v>84</v>
      </c>
      <c r="H18" s="16" t="s">
        <v>84</v>
      </c>
      <c r="I18" s="16" t="s">
        <v>84</v>
      </c>
      <c r="J18" s="16" t="s">
        <v>84</v>
      </c>
      <c r="K18" s="16" t="s">
        <v>85</v>
      </c>
    </row>
    <row r="19" spans="2:12">
      <c r="B19" s="17" t="s">
        <v>94</v>
      </c>
      <c r="C19" s="18" t="s">
        <v>83</v>
      </c>
      <c r="D19" s="19" t="s">
        <v>108</v>
      </c>
      <c r="E19" s="19" t="s">
        <v>184</v>
      </c>
      <c r="F19" s="19" t="s">
        <v>84</v>
      </c>
      <c r="G19" s="19" t="s">
        <v>84</v>
      </c>
      <c r="H19" s="19" t="s">
        <v>84</v>
      </c>
      <c r="I19" s="19" t="s">
        <v>84</v>
      </c>
      <c r="J19" s="19" t="s">
        <v>84</v>
      </c>
      <c r="K19" s="19" t="s">
        <v>185</v>
      </c>
      <c r="L19" s="12">
        <f>L17+L15+L13+L6+L4</f>
        <v>0.34375</v>
      </c>
    </row>
    <row r="20" spans="2:12">
      <c r="J20" t="s">
        <v>174</v>
      </c>
    </row>
    <row r="22" spans="2:12">
      <c r="J22" t="s">
        <v>109</v>
      </c>
      <c r="K22">
        <f>8.25</f>
        <v>8.25</v>
      </c>
    </row>
    <row r="23" spans="2:12">
      <c r="J23" t="s">
        <v>429</v>
      </c>
    </row>
  </sheetData>
  <phoneticPr fontId="7"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3748E-C255-4F6C-8B7A-17EEB8FF1610}">
  <dimension ref="A2:AD43"/>
  <sheetViews>
    <sheetView topLeftCell="A13" zoomScale="71" workbookViewId="0">
      <selection activeCell="K97" sqref="K97"/>
    </sheetView>
  </sheetViews>
  <sheetFormatPr baseColWidth="10" defaultColWidth="8.83203125" defaultRowHeight="15"/>
  <cols>
    <col min="2" max="2" width="24.6640625" bestFit="1" customWidth="1"/>
    <col min="3" max="3" width="13" bestFit="1" customWidth="1"/>
    <col min="4" max="9" width="9.83203125" bestFit="1" customWidth="1"/>
    <col min="10" max="10" width="30" bestFit="1" customWidth="1"/>
    <col min="11" max="11" width="8" bestFit="1" customWidth="1"/>
    <col min="12" max="12" width="11.6640625" bestFit="1" customWidth="1"/>
    <col min="13" max="13" width="8.33203125" bestFit="1" customWidth="1"/>
    <col min="14" max="14" width="13.83203125" bestFit="1" customWidth="1"/>
    <col min="15" max="15" width="8.33203125" bestFit="1" customWidth="1"/>
    <col min="16" max="16" width="14.1640625" bestFit="1" customWidth="1"/>
    <col min="17" max="17" width="70.83203125" bestFit="1" customWidth="1"/>
    <col min="18" max="18" width="5" bestFit="1" customWidth="1"/>
    <col min="19" max="19" width="13" bestFit="1" customWidth="1"/>
    <col min="20" max="20" width="18" bestFit="1" customWidth="1"/>
    <col min="21" max="21" width="5" bestFit="1" customWidth="1"/>
    <col min="22" max="22" width="7.33203125" bestFit="1" customWidth="1"/>
    <col min="23" max="23" width="9.83203125" bestFit="1" customWidth="1"/>
    <col min="24" max="24" width="11" bestFit="1" customWidth="1"/>
    <col min="25" max="25" width="9.83203125" bestFit="1" customWidth="1"/>
    <col min="26" max="26" width="11" bestFit="1" customWidth="1"/>
    <col min="27" max="27" width="11.1640625" bestFit="1" customWidth="1"/>
    <col min="28" max="28" width="17.1640625" bestFit="1" customWidth="1"/>
    <col min="29" max="29" width="16.83203125" bestFit="1" customWidth="1"/>
    <col min="30" max="30" width="13.33203125" bestFit="1" customWidth="1"/>
  </cols>
  <sheetData>
    <row r="2" spans="2:30">
      <c r="B2" s="20" t="s">
        <v>72</v>
      </c>
      <c r="C2" s="20" t="s">
        <v>73</v>
      </c>
      <c r="D2" s="20" t="s">
        <v>110</v>
      </c>
      <c r="E2" s="20" t="s">
        <v>111</v>
      </c>
      <c r="F2" s="20" t="s">
        <v>112</v>
      </c>
      <c r="G2" s="20" t="s">
        <v>113</v>
      </c>
      <c r="H2" s="20" t="s">
        <v>114</v>
      </c>
      <c r="I2" s="20" t="s">
        <v>115</v>
      </c>
      <c r="J2" s="20" t="s">
        <v>116</v>
      </c>
      <c r="K2" s="20" t="s">
        <v>81</v>
      </c>
      <c r="L2" s="84" t="s">
        <v>430</v>
      </c>
      <c r="O2" s="3" t="s">
        <v>72</v>
      </c>
      <c r="P2" s="3" t="s">
        <v>146</v>
      </c>
      <c r="Q2" s="3" t="s">
        <v>147</v>
      </c>
      <c r="R2" s="3" t="s">
        <v>148</v>
      </c>
      <c r="S2" s="3" t="s">
        <v>73</v>
      </c>
      <c r="T2" s="3" t="s">
        <v>149</v>
      </c>
      <c r="U2" s="3" t="s">
        <v>150</v>
      </c>
      <c r="V2" s="3" t="s">
        <v>151</v>
      </c>
      <c r="W2" s="3" t="s">
        <v>152</v>
      </c>
      <c r="X2" s="3" t="s">
        <v>153</v>
      </c>
      <c r="Y2" s="3" t="s">
        <v>154</v>
      </c>
      <c r="Z2" s="3" t="s">
        <v>155</v>
      </c>
      <c r="AA2" s="3" t="s">
        <v>156</v>
      </c>
      <c r="AB2" s="3" t="s">
        <v>157</v>
      </c>
      <c r="AC2" s="3" t="s">
        <v>158</v>
      </c>
      <c r="AD2" s="3" t="s">
        <v>159</v>
      </c>
    </row>
    <row r="3" spans="2:30">
      <c r="B3" s="20" t="s">
        <v>87</v>
      </c>
      <c r="C3" s="21" t="s">
        <v>83</v>
      </c>
      <c r="D3" s="22" t="s">
        <v>118</v>
      </c>
      <c r="E3" s="22" t="s">
        <v>84</v>
      </c>
      <c r="F3" s="22" t="s">
        <v>84</v>
      </c>
      <c r="G3" s="22" t="s">
        <v>84</v>
      </c>
      <c r="H3" s="22" t="s">
        <v>84</v>
      </c>
      <c r="I3" s="22" t="s">
        <v>84</v>
      </c>
      <c r="J3" s="22" t="s">
        <v>85</v>
      </c>
      <c r="K3" s="22" t="s">
        <v>88</v>
      </c>
      <c r="L3" s="73">
        <f>SUM(L4:L10)</f>
        <v>0.16666666666666666</v>
      </c>
      <c r="O3" s="4" t="s">
        <v>160</v>
      </c>
      <c r="P3" s="4" t="s">
        <v>161</v>
      </c>
      <c r="Q3" s="4" t="s">
        <v>383</v>
      </c>
      <c r="R3" s="4" t="s">
        <v>83</v>
      </c>
      <c r="S3" s="4" t="s">
        <v>86</v>
      </c>
      <c r="T3" s="4" t="s">
        <v>166</v>
      </c>
      <c r="U3" s="4" t="s">
        <v>83</v>
      </c>
      <c r="V3" s="4" t="s">
        <v>164</v>
      </c>
      <c r="W3" s="67" t="s">
        <v>110</v>
      </c>
      <c r="X3" s="6" t="s">
        <v>318</v>
      </c>
      <c r="Y3" s="67" t="s">
        <v>110</v>
      </c>
      <c r="Z3" s="6" t="s">
        <v>384</v>
      </c>
      <c r="AA3" s="6" t="s">
        <v>119</v>
      </c>
      <c r="AB3" s="68">
        <v>0.66666666666666663</v>
      </c>
      <c r="AC3" s="69">
        <v>12.5</v>
      </c>
      <c r="AD3" s="69">
        <v>8.33</v>
      </c>
    </row>
    <row r="4" spans="2:30">
      <c r="B4" s="21" t="s">
        <v>83</v>
      </c>
      <c r="C4" s="21" t="s">
        <v>89</v>
      </c>
      <c r="D4" s="23" t="s">
        <v>119</v>
      </c>
      <c r="E4" s="23" t="s">
        <v>84</v>
      </c>
      <c r="F4" s="23" t="s">
        <v>84</v>
      </c>
      <c r="G4" s="23" t="s">
        <v>84</v>
      </c>
      <c r="H4" s="23" t="s">
        <v>84</v>
      </c>
      <c r="I4" s="23" t="s">
        <v>84</v>
      </c>
      <c r="J4" s="23" t="s">
        <v>85</v>
      </c>
      <c r="K4" s="23" t="s">
        <v>120</v>
      </c>
      <c r="L4" s="81">
        <v>6.25E-2</v>
      </c>
      <c r="O4" s="4" t="s">
        <v>160</v>
      </c>
      <c r="P4" s="4" t="s">
        <v>161</v>
      </c>
      <c r="Q4" s="4" t="s">
        <v>383</v>
      </c>
      <c r="R4" s="4" t="s">
        <v>83</v>
      </c>
      <c r="S4" s="4" t="s">
        <v>92</v>
      </c>
      <c r="T4" s="4" t="s">
        <v>163</v>
      </c>
      <c r="U4" s="4" t="s">
        <v>83</v>
      </c>
      <c r="V4" s="4" t="s">
        <v>164</v>
      </c>
      <c r="W4" s="67" t="s">
        <v>110</v>
      </c>
      <c r="X4" s="6" t="s">
        <v>318</v>
      </c>
      <c r="Y4" s="67" t="s">
        <v>110</v>
      </c>
      <c r="Z4" s="6" t="s">
        <v>384</v>
      </c>
      <c r="AA4" s="6" t="s">
        <v>119</v>
      </c>
      <c r="AB4" s="68">
        <v>0.66666666666666663</v>
      </c>
      <c r="AC4" s="69">
        <v>12.5</v>
      </c>
      <c r="AD4" s="69">
        <v>8.33</v>
      </c>
    </row>
    <row r="5" spans="2:30">
      <c r="B5" s="21" t="s">
        <v>83</v>
      </c>
      <c r="C5" s="21" t="s">
        <v>86</v>
      </c>
      <c r="D5" s="23" t="s">
        <v>119</v>
      </c>
      <c r="E5" s="23" t="s">
        <v>84</v>
      </c>
      <c r="F5" s="23" t="s">
        <v>84</v>
      </c>
      <c r="G5" s="23" t="s">
        <v>84</v>
      </c>
      <c r="H5" s="23" t="s">
        <v>84</v>
      </c>
      <c r="I5" s="23" t="s">
        <v>84</v>
      </c>
      <c r="J5" s="23" t="s">
        <v>84</v>
      </c>
      <c r="K5" s="23" t="s">
        <v>119</v>
      </c>
      <c r="L5" s="81">
        <v>2.0833333333333332E-2</v>
      </c>
      <c r="O5" s="4" t="s">
        <v>160</v>
      </c>
      <c r="P5" s="4" t="s">
        <v>161</v>
      </c>
      <c r="Q5" s="4" t="s">
        <v>162</v>
      </c>
      <c r="R5" s="4" t="s">
        <v>83</v>
      </c>
      <c r="S5" s="4" t="s">
        <v>93</v>
      </c>
      <c r="T5" s="4" t="s">
        <v>168</v>
      </c>
      <c r="U5" s="4" t="s">
        <v>83</v>
      </c>
      <c r="V5" s="4" t="s">
        <v>164</v>
      </c>
      <c r="W5" s="67" t="s">
        <v>110</v>
      </c>
      <c r="X5" s="6" t="s">
        <v>318</v>
      </c>
      <c r="Y5" s="67" t="s">
        <v>110</v>
      </c>
      <c r="Z5" s="6" t="s">
        <v>292</v>
      </c>
      <c r="AA5" s="6" t="s">
        <v>85</v>
      </c>
      <c r="AB5" s="68">
        <v>1</v>
      </c>
      <c r="AC5" s="69">
        <v>12.5</v>
      </c>
      <c r="AD5" s="69">
        <v>12.5</v>
      </c>
    </row>
    <row r="6" spans="2:30">
      <c r="B6" s="21" t="s">
        <v>83</v>
      </c>
      <c r="C6" s="21" t="s">
        <v>90</v>
      </c>
      <c r="D6" s="23" t="s">
        <v>119</v>
      </c>
      <c r="E6" s="23" t="s">
        <v>84</v>
      </c>
      <c r="F6" s="23" t="s">
        <v>84</v>
      </c>
      <c r="G6" s="23" t="s">
        <v>84</v>
      </c>
      <c r="H6" s="23" t="s">
        <v>84</v>
      </c>
      <c r="I6" s="23" t="s">
        <v>84</v>
      </c>
      <c r="J6" s="23" t="s">
        <v>84</v>
      </c>
      <c r="K6" s="23" t="s">
        <v>119</v>
      </c>
      <c r="L6" s="81">
        <v>2.0833333333333332E-2</v>
      </c>
      <c r="O6" s="4" t="s">
        <v>160</v>
      </c>
      <c r="P6" s="4" t="s">
        <v>161</v>
      </c>
      <c r="Q6" s="4" t="s">
        <v>162</v>
      </c>
      <c r="R6" s="4" t="s">
        <v>83</v>
      </c>
      <c r="S6" s="4" t="s">
        <v>90</v>
      </c>
      <c r="T6" s="4" t="s">
        <v>167</v>
      </c>
      <c r="U6" s="4" t="s">
        <v>83</v>
      </c>
      <c r="V6" s="4" t="s">
        <v>164</v>
      </c>
      <c r="W6" s="67" t="s">
        <v>110</v>
      </c>
      <c r="X6" s="6" t="s">
        <v>292</v>
      </c>
      <c r="Y6" s="67" t="s">
        <v>110</v>
      </c>
      <c r="Z6" s="6" t="s">
        <v>385</v>
      </c>
      <c r="AA6" s="6" t="s">
        <v>119</v>
      </c>
      <c r="AB6" s="68">
        <v>0.66666666666666663</v>
      </c>
      <c r="AC6" s="69">
        <v>12.5</v>
      </c>
      <c r="AD6" s="69">
        <v>8.33</v>
      </c>
    </row>
    <row r="7" spans="2:30">
      <c r="B7" s="21" t="s">
        <v>83</v>
      </c>
      <c r="C7" s="21" t="s">
        <v>121</v>
      </c>
      <c r="D7" s="23" t="s">
        <v>119</v>
      </c>
      <c r="E7" s="23" t="s">
        <v>84</v>
      </c>
      <c r="F7" s="23" t="s">
        <v>84</v>
      </c>
      <c r="G7" s="23" t="s">
        <v>84</v>
      </c>
      <c r="H7" s="23" t="s">
        <v>84</v>
      </c>
      <c r="I7" s="23" t="s">
        <v>84</v>
      </c>
      <c r="J7" s="23" t="s">
        <v>84</v>
      </c>
      <c r="K7" s="23" t="s">
        <v>119</v>
      </c>
      <c r="L7" s="81">
        <v>2.0833333333333332E-2</v>
      </c>
      <c r="O7" s="4" t="s">
        <v>160</v>
      </c>
      <c r="P7" s="4" t="s">
        <v>161</v>
      </c>
      <c r="Q7" s="4" t="s">
        <v>162</v>
      </c>
      <c r="R7" s="4" t="s">
        <v>83</v>
      </c>
      <c r="S7" s="4" t="s">
        <v>121</v>
      </c>
      <c r="T7" s="4" t="s">
        <v>216</v>
      </c>
      <c r="U7" s="4" t="s">
        <v>83</v>
      </c>
      <c r="V7" s="4" t="s">
        <v>164</v>
      </c>
      <c r="W7" s="67" t="s">
        <v>110</v>
      </c>
      <c r="X7" s="6" t="s">
        <v>292</v>
      </c>
      <c r="Y7" s="67" t="s">
        <v>110</v>
      </c>
      <c r="Z7" s="6" t="s">
        <v>385</v>
      </c>
      <c r="AA7" s="6" t="s">
        <v>119</v>
      </c>
      <c r="AB7" s="68">
        <v>0.66666666666666663</v>
      </c>
      <c r="AC7" s="69">
        <v>12.5</v>
      </c>
      <c r="AD7" s="69">
        <v>8.33</v>
      </c>
    </row>
    <row r="8" spans="2:30">
      <c r="B8" s="21" t="s">
        <v>83</v>
      </c>
      <c r="C8" s="21" t="s">
        <v>91</v>
      </c>
      <c r="D8" s="23" t="s">
        <v>119</v>
      </c>
      <c r="E8" s="23" t="s">
        <v>84</v>
      </c>
      <c r="F8" s="23" t="s">
        <v>84</v>
      </c>
      <c r="G8" s="23" t="s">
        <v>84</v>
      </c>
      <c r="H8" s="23" t="s">
        <v>84</v>
      </c>
      <c r="I8" s="23" t="s">
        <v>84</v>
      </c>
      <c r="J8" s="23" t="s">
        <v>84</v>
      </c>
      <c r="K8" s="23" t="s">
        <v>119</v>
      </c>
      <c r="L8" s="81">
        <v>2.0833333333333332E-2</v>
      </c>
      <c r="O8" s="4" t="s">
        <v>160</v>
      </c>
      <c r="P8" s="4" t="s">
        <v>161</v>
      </c>
      <c r="Q8" s="4" t="s">
        <v>162</v>
      </c>
      <c r="R8" s="4" t="s">
        <v>83</v>
      </c>
      <c r="S8" s="4" t="s">
        <v>91</v>
      </c>
      <c r="T8" s="4" t="s">
        <v>165</v>
      </c>
      <c r="U8" s="4" t="s">
        <v>83</v>
      </c>
      <c r="V8" s="4" t="s">
        <v>164</v>
      </c>
      <c r="W8" s="67" t="s">
        <v>110</v>
      </c>
      <c r="X8" s="6" t="s">
        <v>292</v>
      </c>
      <c r="Y8" s="67" t="s">
        <v>110</v>
      </c>
      <c r="Z8" s="6" t="s">
        <v>385</v>
      </c>
      <c r="AA8" s="6" t="s">
        <v>119</v>
      </c>
      <c r="AB8" s="68">
        <v>0.66666666666666663</v>
      </c>
      <c r="AC8" s="69">
        <v>12.5</v>
      </c>
      <c r="AD8" s="69">
        <v>8.33</v>
      </c>
    </row>
    <row r="9" spans="2:30">
      <c r="B9" s="21" t="s">
        <v>83</v>
      </c>
      <c r="C9" s="21" t="s">
        <v>92</v>
      </c>
      <c r="D9" s="23" t="s">
        <v>119</v>
      </c>
      <c r="E9" s="23" t="s">
        <v>84</v>
      </c>
      <c r="F9" s="23" t="s">
        <v>84</v>
      </c>
      <c r="G9" s="23" t="s">
        <v>84</v>
      </c>
      <c r="H9" s="23" t="s">
        <v>84</v>
      </c>
      <c r="I9" s="23" t="s">
        <v>84</v>
      </c>
      <c r="J9" s="23" t="s">
        <v>84</v>
      </c>
      <c r="K9" s="23" t="s">
        <v>119</v>
      </c>
      <c r="L9" s="81">
        <v>2.0833333333333332E-2</v>
      </c>
      <c r="O9" s="4" t="s">
        <v>160</v>
      </c>
      <c r="P9" s="4" t="s">
        <v>161</v>
      </c>
      <c r="Q9" s="4" t="s">
        <v>162</v>
      </c>
      <c r="R9" s="4" t="s">
        <v>83</v>
      </c>
      <c r="S9" s="4" t="s">
        <v>89</v>
      </c>
      <c r="T9" s="4" t="s">
        <v>170</v>
      </c>
      <c r="U9" s="4" t="s">
        <v>83</v>
      </c>
      <c r="V9" s="4" t="s">
        <v>164</v>
      </c>
      <c r="W9" s="67" t="s">
        <v>110</v>
      </c>
      <c r="X9" s="6" t="s">
        <v>292</v>
      </c>
      <c r="Y9" s="67" t="s">
        <v>110</v>
      </c>
      <c r="Z9" s="6" t="s">
        <v>385</v>
      </c>
      <c r="AA9" s="6" t="s">
        <v>119</v>
      </c>
      <c r="AB9" s="68">
        <v>0.66666666666666663</v>
      </c>
      <c r="AC9" s="69">
        <v>12.5</v>
      </c>
      <c r="AD9" s="69">
        <v>8.33</v>
      </c>
    </row>
    <row r="10" spans="2:30">
      <c r="B10" s="21" t="s">
        <v>83</v>
      </c>
      <c r="C10" s="21" t="s">
        <v>93</v>
      </c>
      <c r="D10" s="23" t="s">
        <v>85</v>
      </c>
      <c r="E10" s="23" t="s">
        <v>84</v>
      </c>
      <c r="F10" s="23" t="s">
        <v>84</v>
      </c>
      <c r="G10" s="23" t="s">
        <v>84</v>
      </c>
      <c r="H10" s="23" t="s">
        <v>84</v>
      </c>
      <c r="I10" s="23" t="s">
        <v>84</v>
      </c>
      <c r="J10" s="23" t="s">
        <v>84</v>
      </c>
      <c r="K10" s="23" t="s">
        <v>85</v>
      </c>
      <c r="L10" s="81" t="s">
        <v>85</v>
      </c>
      <c r="O10" s="4" t="s">
        <v>181</v>
      </c>
      <c r="P10" s="4" t="s">
        <v>161</v>
      </c>
      <c r="Q10" s="4" t="s">
        <v>386</v>
      </c>
      <c r="R10" s="4" t="s">
        <v>83</v>
      </c>
      <c r="S10" s="4" t="s">
        <v>92</v>
      </c>
      <c r="T10" s="4" t="s">
        <v>163</v>
      </c>
      <c r="U10" s="4" t="s">
        <v>83</v>
      </c>
      <c r="V10" s="4" t="s">
        <v>164</v>
      </c>
      <c r="W10" s="67" t="s">
        <v>111</v>
      </c>
      <c r="X10" s="6" t="s">
        <v>387</v>
      </c>
      <c r="Y10" s="67" t="s">
        <v>111</v>
      </c>
      <c r="Z10" s="6" t="s">
        <v>388</v>
      </c>
      <c r="AA10" s="6" t="s">
        <v>389</v>
      </c>
      <c r="AB10" s="68">
        <v>2.1666666666666665</v>
      </c>
      <c r="AC10" s="69">
        <v>12.5</v>
      </c>
      <c r="AD10" s="69">
        <v>27.08</v>
      </c>
    </row>
    <row r="11" spans="2:30">
      <c r="B11" s="20" t="s">
        <v>107</v>
      </c>
      <c r="C11" s="21" t="s">
        <v>83</v>
      </c>
      <c r="D11" s="22" t="s">
        <v>84</v>
      </c>
      <c r="E11" s="22" t="s">
        <v>122</v>
      </c>
      <c r="F11" s="22" t="s">
        <v>84</v>
      </c>
      <c r="G11" s="22" t="s">
        <v>85</v>
      </c>
      <c r="H11" s="22" t="s">
        <v>123</v>
      </c>
      <c r="I11" s="22" t="s">
        <v>84</v>
      </c>
      <c r="J11" s="22" t="s">
        <v>124</v>
      </c>
      <c r="K11" s="22" t="s">
        <v>125</v>
      </c>
      <c r="L11" s="73">
        <f>SUM(L12:L16)</f>
        <v>0.17708333333333331</v>
      </c>
      <c r="O11" s="4" t="s">
        <v>181</v>
      </c>
      <c r="P11" s="4" t="s">
        <v>161</v>
      </c>
      <c r="Q11" s="4" t="s">
        <v>390</v>
      </c>
      <c r="R11" s="4" t="s">
        <v>83</v>
      </c>
      <c r="S11" s="4" t="s">
        <v>92</v>
      </c>
      <c r="T11" s="4" t="s">
        <v>163</v>
      </c>
      <c r="U11" s="4" t="s">
        <v>83</v>
      </c>
      <c r="V11" s="4" t="s">
        <v>164</v>
      </c>
      <c r="W11" s="67" t="s">
        <v>111</v>
      </c>
      <c r="X11" s="6" t="s">
        <v>391</v>
      </c>
      <c r="Y11" s="67" t="s">
        <v>111</v>
      </c>
      <c r="Z11" s="6" t="s">
        <v>392</v>
      </c>
      <c r="AA11" s="6" t="s">
        <v>139</v>
      </c>
      <c r="AB11" s="68">
        <v>0.25</v>
      </c>
      <c r="AC11" s="69">
        <v>12.5</v>
      </c>
      <c r="AD11" s="69">
        <v>3.13</v>
      </c>
    </row>
    <row r="12" spans="2:30">
      <c r="B12" s="21" t="s">
        <v>83</v>
      </c>
      <c r="C12" s="21" t="s">
        <v>89</v>
      </c>
      <c r="D12" s="23" t="s">
        <v>84</v>
      </c>
      <c r="E12" s="23" t="s">
        <v>84</v>
      </c>
      <c r="F12" s="23" t="s">
        <v>84</v>
      </c>
      <c r="G12" s="23" t="s">
        <v>84</v>
      </c>
      <c r="H12" s="23" t="s">
        <v>84</v>
      </c>
      <c r="I12" s="23" t="s">
        <v>84</v>
      </c>
      <c r="J12" s="23" t="s">
        <v>126</v>
      </c>
      <c r="K12" s="23" t="s">
        <v>126</v>
      </c>
      <c r="L12" s="81">
        <v>3.125E-2</v>
      </c>
      <c r="O12" s="4" t="s">
        <v>181</v>
      </c>
      <c r="P12" s="4" t="s">
        <v>161</v>
      </c>
      <c r="Q12" s="4" t="s">
        <v>393</v>
      </c>
      <c r="R12" s="4" t="s">
        <v>83</v>
      </c>
      <c r="S12" s="4" t="s">
        <v>121</v>
      </c>
      <c r="T12" s="4" t="s">
        <v>216</v>
      </c>
      <c r="U12" s="4" t="s">
        <v>83</v>
      </c>
      <c r="V12" s="4" t="s">
        <v>164</v>
      </c>
      <c r="W12" s="67" t="s">
        <v>111</v>
      </c>
      <c r="X12" s="6" t="s">
        <v>394</v>
      </c>
      <c r="Y12" s="67" t="s">
        <v>111</v>
      </c>
      <c r="Z12" s="6" t="s">
        <v>395</v>
      </c>
      <c r="AA12" s="6" t="s">
        <v>127</v>
      </c>
      <c r="AB12" s="68">
        <v>0.44305555555555554</v>
      </c>
      <c r="AC12" s="69">
        <v>12.5</v>
      </c>
      <c r="AD12" s="69">
        <v>5.54</v>
      </c>
    </row>
    <row r="13" spans="2:30">
      <c r="B13" s="21" t="s">
        <v>83</v>
      </c>
      <c r="C13" s="21" t="s">
        <v>86</v>
      </c>
      <c r="D13" s="23" t="s">
        <v>84</v>
      </c>
      <c r="E13" s="23" t="s">
        <v>84</v>
      </c>
      <c r="F13" s="23" t="s">
        <v>84</v>
      </c>
      <c r="G13" s="23" t="s">
        <v>84</v>
      </c>
      <c r="H13" s="23" t="s">
        <v>84</v>
      </c>
      <c r="I13" s="23" t="s">
        <v>84</v>
      </c>
      <c r="J13" s="23" t="s">
        <v>85</v>
      </c>
      <c r="K13" s="23" t="s">
        <v>85</v>
      </c>
      <c r="L13" s="81" t="s">
        <v>85</v>
      </c>
      <c r="O13" s="4" t="s">
        <v>181</v>
      </c>
      <c r="P13" s="4" t="s">
        <v>161</v>
      </c>
      <c r="Q13" s="4" t="s">
        <v>396</v>
      </c>
      <c r="R13" s="4" t="s">
        <v>83</v>
      </c>
      <c r="S13" s="4" t="s">
        <v>92</v>
      </c>
      <c r="T13" s="4" t="s">
        <v>163</v>
      </c>
      <c r="U13" s="4" t="s">
        <v>83</v>
      </c>
      <c r="V13" s="4" t="s">
        <v>164</v>
      </c>
      <c r="W13" s="67" t="s">
        <v>113</v>
      </c>
      <c r="X13" s="6" t="s">
        <v>382</v>
      </c>
      <c r="Y13" s="67" t="s">
        <v>113</v>
      </c>
      <c r="Z13" s="6" t="s">
        <v>397</v>
      </c>
      <c r="AA13" s="6" t="s">
        <v>85</v>
      </c>
      <c r="AB13" s="68">
        <v>1</v>
      </c>
      <c r="AC13" s="69">
        <v>12.5</v>
      </c>
      <c r="AD13" s="69">
        <v>12.5</v>
      </c>
    </row>
    <row r="14" spans="2:30">
      <c r="B14" s="21" t="s">
        <v>83</v>
      </c>
      <c r="C14" s="21" t="s">
        <v>90</v>
      </c>
      <c r="D14" s="23" t="s">
        <v>84</v>
      </c>
      <c r="E14" s="23" t="s">
        <v>84</v>
      </c>
      <c r="F14" s="23" t="s">
        <v>84</v>
      </c>
      <c r="G14" s="23" t="s">
        <v>84</v>
      </c>
      <c r="H14" s="23" t="s">
        <v>123</v>
      </c>
      <c r="I14" s="23" t="s">
        <v>84</v>
      </c>
      <c r="J14" s="23" t="s">
        <v>84</v>
      </c>
      <c r="K14" s="23" t="s">
        <v>123</v>
      </c>
      <c r="L14" s="81" t="s">
        <v>123</v>
      </c>
      <c r="O14" s="4" t="s">
        <v>181</v>
      </c>
      <c r="P14" s="4" t="s">
        <v>161</v>
      </c>
      <c r="Q14" s="4" t="s">
        <v>398</v>
      </c>
      <c r="R14" s="4" t="s">
        <v>83</v>
      </c>
      <c r="S14" s="4" t="s">
        <v>90</v>
      </c>
      <c r="T14" s="4" t="s">
        <v>167</v>
      </c>
      <c r="U14" s="4" t="s">
        <v>83</v>
      </c>
      <c r="V14" s="4" t="s">
        <v>164</v>
      </c>
      <c r="W14" s="67" t="s">
        <v>114</v>
      </c>
      <c r="X14" s="6" t="s">
        <v>399</v>
      </c>
      <c r="Y14" s="67" t="s">
        <v>114</v>
      </c>
      <c r="Z14" s="6" t="s">
        <v>400</v>
      </c>
      <c r="AA14" s="6" t="s">
        <v>123</v>
      </c>
      <c r="AB14" s="68">
        <v>1.5</v>
      </c>
      <c r="AC14" s="69">
        <v>12.5</v>
      </c>
      <c r="AD14" s="69">
        <v>18.75</v>
      </c>
    </row>
    <row r="15" spans="2:30">
      <c r="B15" s="21" t="s">
        <v>83</v>
      </c>
      <c r="C15" s="21" t="s">
        <v>121</v>
      </c>
      <c r="D15" s="23" t="s">
        <v>84</v>
      </c>
      <c r="E15" s="23" t="s">
        <v>127</v>
      </c>
      <c r="F15" s="23" t="s">
        <v>84</v>
      </c>
      <c r="G15" s="23" t="s">
        <v>84</v>
      </c>
      <c r="H15" s="23" t="s">
        <v>84</v>
      </c>
      <c r="I15" s="23" t="s">
        <v>84</v>
      </c>
      <c r="J15" s="23" t="s">
        <v>84</v>
      </c>
      <c r="K15" s="23" t="s">
        <v>127</v>
      </c>
      <c r="L15" s="81">
        <v>1.0416666666666666E-2</v>
      </c>
      <c r="O15" s="4" t="s">
        <v>181</v>
      </c>
      <c r="P15" s="4" t="s">
        <v>161</v>
      </c>
      <c r="Q15" s="4" t="s">
        <v>401</v>
      </c>
      <c r="R15" s="4" t="s">
        <v>83</v>
      </c>
      <c r="S15" s="4" t="s">
        <v>86</v>
      </c>
      <c r="T15" s="4" t="s">
        <v>166</v>
      </c>
      <c r="U15" s="4" t="s">
        <v>83</v>
      </c>
      <c r="V15" s="4" t="s">
        <v>164</v>
      </c>
      <c r="W15" s="67" t="s">
        <v>116</v>
      </c>
      <c r="X15" s="6" t="s">
        <v>296</v>
      </c>
      <c r="Y15" s="67" t="s">
        <v>116</v>
      </c>
      <c r="Z15" s="6" t="s">
        <v>322</v>
      </c>
      <c r="AA15" s="6" t="s">
        <v>85</v>
      </c>
      <c r="AB15" s="68">
        <v>1</v>
      </c>
      <c r="AC15" s="69">
        <v>12.5</v>
      </c>
      <c r="AD15" s="69">
        <v>12.5</v>
      </c>
    </row>
    <row r="16" spans="2:30">
      <c r="B16" s="21" t="s">
        <v>83</v>
      </c>
      <c r="C16" s="21" t="s">
        <v>92</v>
      </c>
      <c r="D16" s="23" t="s">
        <v>84</v>
      </c>
      <c r="E16" s="23" t="s">
        <v>128</v>
      </c>
      <c r="F16" s="23" t="s">
        <v>84</v>
      </c>
      <c r="G16" s="23" t="s">
        <v>85</v>
      </c>
      <c r="H16" s="23" t="s">
        <v>84</v>
      </c>
      <c r="I16" s="23" t="s">
        <v>84</v>
      </c>
      <c r="J16" s="23" t="s">
        <v>84</v>
      </c>
      <c r="K16" s="23" t="s">
        <v>129</v>
      </c>
      <c r="L16" s="81">
        <v>0.13541666666666666</v>
      </c>
      <c r="O16" s="4" t="s">
        <v>160</v>
      </c>
      <c r="P16" s="4" t="s">
        <v>161</v>
      </c>
      <c r="Q16" s="4" t="s">
        <v>402</v>
      </c>
      <c r="R16" s="4" t="s">
        <v>83</v>
      </c>
      <c r="S16" s="4" t="s">
        <v>89</v>
      </c>
      <c r="T16" s="4" t="s">
        <v>170</v>
      </c>
      <c r="U16" s="4" t="s">
        <v>83</v>
      </c>
      <c r="V16" s="4" t="s">
        <v>164</v>
      </c>
      <c r="W16" s="67" t="s">
        <v>116</v>
      </c>
      <c r="X16" s="6" t="s">
        <v>296</v>
      </c>
      <c r="Y16" s="67" t="s">
        <v>116</v>
      </c>
      <c r="Z16" s="6" t="s">
        <v>322</v>
      </c>
      <c r="AA16" s="6" t="s">
        <v>85</v>
      </c>
      <c r="AB16" s="68">
        <v>1</v>
      </c>
      <c r="AC16" s="69">
        <v>12.5</v>
      </c>
      <c r="AD16" s="69">
        <v>12.5</v>
      </c>
    </row>
    <row r="17" spans="1:30">
      <c r="B17" s="24" t="s">
        <v>94</v>
      </c>
      <c r="C17" s="25" t="s">
        <v>83</v>
      </c>
      <c r="D17" s="26" t="s">
        <v>118</v>
      </c>
      <c r="E17" s="26" t="s">
        <v>122</v>
      </c>
      <c r="F17" s="26" t="s">
        <v>84</v>
      </c>
      <c r="G17" s="26" t="s">
        <v>85</v>
      </c>
      <c r="H17" s="26" t="s">
        <v>123</v>
      </c>
      <c r="I17" s="26" t="s">
        <v>84</v>
      </c>
      <c r="J17" s="26" t="s">
        <v>130</v>
      </c>
      <c r="K17" s="26" t="s">
        <v>186</v>
      </c>
      <c r="L17" s="77">
        <f>L3+L11</f>
        <v>0.34375</v>
      </c>
      <c r="O17" s="4" t="s">
        <v>181</v>
      </c>
      <c r="P17" s="4" t="s">
        <v>161</v>
      </c>
      <c r="Q17" s="4" t="s">
        <v>403</v>
      </c>
      <c r="R17" s="4" t="s">
        <v>83</v>
      </c>
      <c r="S17" s="4" t="s">
        <v>89</v>
      </c>
      <c r="T17" s="4" t="s">
        <v>170</v>
      </c>
      <c r="U17" s="4" t="s">
        <v>83</v>
      </c>
      <c r="V17" s="4" t="s">
        <v>164</v>
      </c>
      <c r="W17" s="67" t="s">
        <v>116</v>
      </c>
      <c r="X17" s="6" t="s">
        <v>404</v>
      </c>
      <c r="Y17" s="67" t="s">
        <v>116</v>
      </c>
      <c r="Z17" s="6" t="s">
        <v>405</v>
      </c>
      <c r="AA17" s="6" t="s">
        <v>126</v>
      </c>
      <c r="AB17" s="68">
        <v>0.92944444444444441</v>
      </c>
      <c r="AC17" s="69">
        <v>12.5</v>
      </c>
      <c r="AD17" s="69">
        <v>11.62</v>
      </c>
    </row>
    <row r="18" spans="1:30">
      <c r="L18" s="12"/>
    </row>
    <row r="19" spans="1:30">
      <c r="J19" t="s">
        <v>187</v>
      </c>
    </row>
    <row r="20" spans="1:30">
      <c r="J20" t="s">
        <v>109</v>
      </c>
      <c r="K20">
        <v>8.25</v>
      </c>
    </row>
    <row r="21" spans="1:30">
      <c r="J21" t="s">
        <v>428</v>
      </c>
    </row>
    <row r="24" spans="1:30">
      <c r="A24" s="99"/>
      <c r="B24" s="99"/>
      <c r="C24" s="99"/>
      <c r="D24" s="99"/>
      <c r="E24" s="99"/>
      <c r="F24" s="99"/>
      <c r="G24" s="99"/>
      <c r="H24" s="99"/>
      <c r="I24" s="99"/>
      <c r="J24" s="99"/>
      <c r="K24" s="99"/>
      <c r="L24" s="99"/>
      <c r="M24" s="99"/>
    </row>
    <row r="25" spans="1:30">
      <c r="A25" s="99"/>
      <c r="B25" s="122"/>
      <c r="C25" s="122"/>
      <c r="D25" s="122"/>
      <c r="E25" s="122"/>
      <c r="F25" s="122"/>
      <c r="G25" s="122"/>
      <c r="H25" s="122"/>
      <c r="I25" s="122"/>
      <c r="J25" s="122"/>
      <c r="K25" s="122"/>
      <c r="L25" s="284"/>
      <c r="M25" s="99"/>
    </row>
    <row r="26" spans="1:30">
      <c r="A26" s="99"/>
      <c r="B26" s="122"/>
      <c r="C26" s="291"/>
      <c r="D26" s="292"/>
      <c r="E26" s="292"/>
      <c r="F26" s="292"/>
      <c r="G26" s="292"/>
      <c r="H26" s="292"/>
      <c r="I26" s="292"/>
      <c r="J26" s="292"/>
      <c r="K26" s="292"/>
      <c r="L26" s="292"/>
      <c r="M26" s="99"/>
    </row>
    <row r="27" spans="1:30">
      <c r="A27" s="99"/>
      <c r="B27" s="291"/>
      <c r="C27" s="291"/>
      <c r="D27" s="293"/>
      <c r="E27" s="293"/>
      <c r="F27" s="293"/>
      <c r="G27" s="293"/>
      <c r="H27" s="293"/>
      <c r="I27" s="293"/>
      <c r="J27" s="293"/>
      <c r="K27" s="293"/>
      <c r="L27" s="293"/>
      <c r="M27" s="99"/>
    </row>
    <row r="28" spans="1:30">
      <c r="A28" s="99"/>
      <c r="B28" s="291"/>
      <c r="C28" s="291"/>
      <c r="D28" s="293"/>
      <c r="E28" s="293"/>
      <c r="F28" s="293"/>
      <c r="G28" s="293"/>
      <c r="H28" s="293"/>
      <c r="I28" s="293"/>
      <c r="J28" s="293"/>
      <c r="K28" s="293"/>
      <c r="L28" s="293"/>
      <c r="M28" s="99"/>
    </row>
    <row r="29" spans="1:30">
      <c r="A29" s="99"/>
      <c r="B29" s="291"/>
      <c r="C29" s="291"/>
      <c r="D29" s="293"/>
      <c r="E29" s="293"/>
      <c r="F29" s="293"/>
      <c r="G29" s="293"/>
      <c r="H29" s="293"/>
      <c r="I29" s="293"/>
      <c r="J29" s="293"/>
      <c r="K29" s="293"/>
      <c r="L29" s="293"/>
      <c r="M29" s="99"/>
    </row>
    <row r="30" spans="1:30">
      <c r="A30" s="99"/>
      <c r="B30" s="291"/>
      <c r="C30" s="291"/>
      <c r="D30" s="293"/>
      <c r="E30" s="293"/>
      <c r="F30" s="293"/>
      <c r="G30" s="293"/>
      <c r="H30" s="293"/>
      <c r="I30" s="293"/>
      <c r="J30" s="293"/>
      <c r="K30" s="293"/>
      <c r="L30" s="293"/>
      <c r="M30" s="99"/>
    </row>
    <row r="31" spans="1:30">
      <c r="A31" s="99"/>
      <c r="B31" s="291"/>
      <c r="C31" s="291"/>
      <c r="D31" s="293"/>
      <c r="E31" s="293"/>
      <c r="F31" s="293"/>
      <c r="G31" s="293"/>
      <c r="H31" s="293"/>
      <c r="I31" s="293"/>
      <c r="J31" s="293"/>
      <c r="K31" s="293"/>
      <c r="L31" s="293"/>
      <c r="M31" s="99"/>
    </row>
    <row r="32" spans="1:30">
      <c r="A32" s="99"/>
      <c r="B32" s="291"/>
      <c r="C32" s="291"/>
      <c r="D32" s="293"/>
      <c r="E32" s="293"/>
      <c r="F32" s="293"/>
      <c r="G32" s="293"/>
      <c r="H32" s="293"/>
      <c r="I32" s="293"/>
      <c r="J32" s="293"/>
      <c r="K32" s="293"/>
      <c r="L32" s="293"/>
      <c r="M32" s="99"/>
    </row>
    <row r="33" spans="1:13">
      <c r="A33" s="99"/>
      <c r="B33" s="291"/>
      <c r="C33" s="291"/>
      <c r="D33" s="293"/>
      <c r="E33" s="293"/>
      <c r="F33" s="293"/>
      <c r="G33" s="293"/>
      <c r="H33" s="293"/>
      <c r="I33" s="293"/>
      <c r="J33" s="293"/>
      <c r="K33" s="293"/>
      <c r="L33" s="293"/>
      <c r="M33" s="99"/>
    </row>
    <row r="34" spans="1:13">
      <c r="A34" s="99"/>
      <c r="B34" s="122"/>
      <c r="C34" s="291"/>
      <c r="D34" s="292"/>
      <c r="E34" s="292"/>
      <c r="F34" s="292"/>
      <c r="G34" s="292"/>
      <c r="H34" s="292"/>
      <c r="I34" s="292"/>
      <c r="J34" s="292"/>
      <c r="K34" s="292"/>
      <c r="L34" s="292"/>
      <c r="M34" s="99"/>
    </row>
    <row r="35" spans="1:13">
      <c r="A35" s="99"/>
      <c r="B35" s="291"/>
      <c r="C35" s="291"/>
      <c r="D35" s="293"/>
      <c r="E35" s="293"/>
      <c r="F35" s="293"/>
      <c r="G35" s="293"/>
      <c r="H35" s="293"/>
      <c r="I35" s="293"/>
      <c r="J35" s="293"/>
      <c r="K35" s="293"/>
      <c r="L35" s="293"/>
      <c r="M35" s="99"/>
    </row>
    <row r="36" spans="1:13">
      <c r="A36" s="99"/>
      <c r="B36" s="291"/>
      <c r="C36" s="291"/>
      <c r="D36" s="293"/>
      <c r="E36" s="293"/>
      <c r="F36" s="293"/>
      <c r="G36" s="293"/>
      <c r="H36" s="293"/>
      <c r="I36" s="293"/>
      <c r="J36" s="293"/>
      <c r="K36" s="293"/>
      <c r="L36" s="293"/>
      <c r="M36" s="99"/>
    </row>
    <row r="37" spans="1:13">
      <c r="A37" s="99"/>
      <c r="B37" s="291"/>
      <c r="C37" s="291"/>
      <c r="D37" s="293"/>
      <c r="E37" s="293"/>
      <c r="F37" s="293"/>
      <c r="G37" s="293"/>
      <c r="H37" s="293"/>
      <c r="I37" s="293"/>
      <c r="J37" s="293"/>
      <c r="K37" s="293"/>
      <c r="L37" s="293"/>
      <c r="M37" s="99"/>
    </row>
    <row r="38" spans="1:13">
      <c r="A38" s="99"/>
      <c r="B38" s="291"/>
      <c r="C38" s="291"/>
      <c r="D38" s="293"/>
      <c r="E38" s="293"/>
      <c r="F38" s="293"/>
      <c r="G38" s="293"/>
      <c r="H38" s="293"/>
      <c r="I38" s="293"/>
      <c r="J38" s="293"/>
      <c r="K38" s="293"/>
      <c r="L38" s="293"/>
      <c r="M38" s="99"/>
    </row>
    <row r="39" spans="1:13">
      <c r="A39" s="99"/>
      <c r="B39" s="291"/>
      <c r="C39" s="291"/>
      <c r="D39" s="293"/>
      <c r="E39" s="293"/>
      <c r="F39" s="293"/>
      <c r="G39" s="293"/>
      <c r="H39" s="293"/>
      <c r="I39" s="293"/>
      <c r="J39" s="293"/>
      <c r="K39" s="293"/>
      <c r="L39" s="293"/>
      <c r="M39" s="99"/>
    </row>
    <row r="40" spans="1:13">
      <c r="A40" s="99"/>
      <c r="B40" s="122"/>
      <c r="C40" s="291"/>
      <c r="D40" s="292"/>
      <c r="E40" s="292"/>
      <c r="F40" s="292"/>
      <c r="G40" s="292"/>
      <c r="H40" s="292"/>
      <c r="I40" s="292"/>
      <c r="J40" s="292"/>
      <c r="K40" s="292"/>
      <c r="L40" s="292"/>
      <c r="M40" s="99"/>
    </row>
    <row r="41" spans="1:13">
      <c r="A41" s="99"/>
      <c r="B41" s="99"/>
      <c r="C41" s="99"/>
      <c r="D41" s="99"/>
      <c r="E41" s="99"/>
      <c r="F41" s="99"/>
      <c r="G41" s="99"/>
      <c r="H41" s="99"/>
      <c r="I41" s="99"/>
      <c r="J41" s="99"/>
      <c r="K41" s="99"/>
      <c r="L41" s="99"/>
      <c r="M41" s="99"/>
    </row>
    <row r="42" spans="1:13">
      <c r="A42" s="99"/>
      <c r="B42" s="99"/>
      <c r="C42" s="99"/>
      <c r="D42" s="99"/>
      <c r="E42" s="99"/>
      <c r="F42" s="99"/>
      <c r="G42" s="99"/>
      <c r="H42" s="99"/>
      <c r="I42" s="99"/>
      <c r="J42" s="99"/>
      <c r="K42" s="99"/>
      <c r="L42" s="99"/>
      <c r="M42" s="99"/>
    </row>
    <row r="43" spans="1:13">
      <c r="A43" s="99"/>
      <c r="B43" s="99"/>
      <c r="C43" s="99"/>
      <c r="D43" s="99"/>
      <c r="E43" s="99"/>
      <c r="F43" s="99"/>
      <c r="G43" s="99"/>
      <c r="H43" s="99"/>
      <c r="I43" s="99"/>
      <c r="J43" s="99"/>
      <c r="K43" s="99"/>
      <c r="L43" s="99"/>
      <c r="M43" s="99"/>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F812C-2411-4495-ABB8-CCFD013C3D64}">
  <dimension ref="B2:AD19"/>
  <sheetViews>
    <sheetView workbookViewId="0">
      <selection activeCell="X45" sqref="X45"/>
    </sheetView>
  </sheetViews>
  <sheetFormatPr baseColWidth="10" defaultColWidth="8.83203125" defaultRowHeight="15"/>
  <cols>
    <col min="2" max="2" width="28.1640625" bestFit="1" customWidth="1"/>
    <col min="3" max="3" width="12.33203125" bestFit="1" customWidth="1"/>
    <col min="4" max="10" width="10.1640625" bestFit="1" customWidth="1"/>
    <col min="11" max="11" width="8.1640625" bestFit="1" customWidth="1"/>
    <col min="13" max="13" width="12.6640625" bestFit="1" customWidth="1"/>
    <col min="14" max="14" width="13.83203125" bestFit="1" customWidth="1"/>
    <col min="15" max="15" width="46.33203125" bestFit="1" customWidth="1"/>
    <col min="16" max="16" width="5.1640625" bestFit="1" customWidth="1"/>
    <col min="17" max="17" width="12.33203125" bestFit="1" customWidth="1"/>
    <col min="18" max="18" width="17.6640625" bestFit="1" customWidth="1"/>
    <col min="19" max="19" width="5.1640625" bestFit="1" customWidth="1"/>
    <col min="20" max="20" width="7.33203125" bestFit="1" customWidth="1"/>
    <col min="21" max="21" width="10.1640625" bestFit="1" customWidth="1"/>
    <col min="22" max="22" width="11.1640625" bestFit="1" customWidth="1"/>
    <col min="23" max="23" width="10.1640625" bestFit="1" customWidth="1"/>
    <col min="24" max="24" width="11.1640625" bestFit="1" customWidth="1"/>
    <col min="25" max="25" width="10.33203125" bestFit="1" customWidth="1"/>
    <col min="26" max="26" width="16" bestFit="1" customWidth="1"/>
    <col min="27" max="27" width="15.83203125" bestFit="1" customWidth="1"/>
    <col min="28" max="28" width="12.33203125" bestFit="1" customWidth="1"/>
  </cols>
  <sheetData>
    <row r="2" spans="2:30">
      <c r="B2" s="27" t="s">
        <v>72</v>
      </c>
      <c r="C2" s="27" t="s">
        <v>73</v>
      </c>
      <c r="D2" s="27" t="s">
        <v>131</v>
      </c>
      <c r="E2" s="27" t="s">
        <v>132</v>
      </c>
      <c r="F2" s="27" t="s">
        <v>133</v>
      </c>
      <c r="G2" s="27" t="s">
        <v>134</v>
      </c>
      <c r="H2" s="27" t="s">
        <v>135</v>
      </c>
      <c r="I2" s="27" t="s">
        <v>136</v>
      </c>
      <c r="J2" s="27" t="s">
        <v>137</v>
      </c>
      <c r="K2" s="27" t="s">
        <v>81</v>
      </c>
      <c r="O2" s="3" t="s">
        <v>72</v>
      </c>
      <c r="P2" s="3" t="s">
        <v>146</v>
      </c>
      <c r="Q2" s="3" t="s">
        <v>147</v>
      </c>
      <c r="R2" s="3" t="s">
        <v>148</v>
      </c>
      <c r="S2" s="3" t="s">
        <v>73</v>
      </c>
      <c r="T2" s="3" t="s">
        <v>149</v>
      </c>
      <c r="U2" s="3" t="s">
        <v>150</v>
      </c>
      <c r="V2" s="3" t="s">
        <v>151</v>
      </c>
      <c r="W2" s="3" t="s">
        <v>152</v>
      </c>
      <c r="X2" s="3" t="s">
        <v>153</v>
      </c>
      <c r="Y2" s="3" t="s">
        <v>154</v>
      </c>
      <c r="Z2" s="3" t="s">
        <v>155</v>
      </c>
      <c r="AA2" s="3" t="s">
        <v>156</v>
      </c>
      <c r="AB2" s="3" t="s">
        <v>157</v>
      </c>
      <c r="AC2" s="3" t="s">
        <v>158</v>
      </c>
      <c r="AD2" s="3" t="s">
        <v>159</v>
      </c>
    </row>
    <row r="3" spans="2:30">
      <c r="B3" s="27" t="s">
        <v>87</v>
      </c>
      <c r="C3" s="28" t="s">
        <v>83</v>
      </c>
      <c r="D3" s="29" t="s">
        <v>118</v>
      </c>
      <c r="E3" s="29" t="s">
        <v>84</v>
      </c>
      <c r="F3" s="29" t="s">
        <v>84</v>
      </c>
      <c r="G3" s="29" t="s">
        <v>84</v>
      </c>
      <c r="H3" s="29" t="s">
        <v>139</v>
      </c>
      <c r="I3" s="29" t="s">
        <v>84</v>
      </c>
      <c r="J3" s="29" t="s">
        <v>84</v>
      </c>
      <c r="K3" s="29" t="s">
        <v>188</v>
      </c>
      <c r="O3" s="4" t="s">
        <v>160</v>
      </c>
      <c r="P3" s="4" t="s">
        <v>161</v>
      </c>
      <c r="Q3" s="4" t="s">
        <v>162</v>
      </c>
      <c r="R3" s="4" t="s">
        <v>83</v>
      </c>
      <c r="S3" s="4" t="s">
        <v>90</v>
      </c>
      <c r="T3" s="4" t="s">
        <v>167</v>
      </c>
      <c r="U3" s="4" t="s">
        <v>83</v>
      </c>
      <c r="V3" s="4" t="s">
        <v>164</v>
      </c>
      <c r="W3" s="67" t="s">
        <v>131</v>
      </c>
      <c r="X3" s="6" t="s">
        <v>318</v>
      </c>
      <c r="Y3" s="67" t="s">
        <v>131</v>
      </c>
      <c r="Z3" s="6" t="s">
        <v>292</v>
      </c>
      <c r="AA3" s="6" t="s">
        <v>85</v>
      </c>
      <c r="AB3" s="68">
        <v>1</v>
      </c>
      <c r="AC3" s="69">
        <v>12.5</v>
      </c>
      <c r="AD3" s="69">
        <v>12.5</v>
      </c>
    </row>
    <row r="4" spans="2:30">
      <c r="B4" s="28" t="s">
        <v>83</v>
      </c>
      <c r="C4" s="28" t="s">
        <v>89</v>
      </c>
      <c r="D4" s="30" t="s">
        <v>84</v>
      </c>
      <c r="E4" s="30" t="s">
        <v>84</v>
      </c>
      <c r="F4" s="30" t="s">
        <v>84</v>
      </c>
      <c r="G4" s="30" t="s">
        <v>84</v>
      </c>
      <c r="H4" s="30" t="s">
        <v>139</v>
      </c>
      <c r="I4" s="30" t="s">
        <v>84</v>
      </c>
      <c r="J4" s="30" t="s">
        <v>84</v>
      </c>
      <c r="K4" s="30" t="s">
        <v>139</v>
      </c>
      <c r="O4" s="4" t="s">
        <v>160</v>
      </c>
      <c r="P4" s="4" t="s">
        <v>161</v>
      </c>
      <c r="Q4" s="4" t="s">
        <v>162</v>
      </c>
      <c r="R4" s="4" t="s">
        <v>83</v>
      </c>
      <c r="S4" s="4" t="s">
        <v>121</v>
      </c>
      <c r="T4" s="4" t="s">
        <v>216</v>
      </c>
      <c r="U4" s="4" t="s">
        <v>83</v>
      </c>
      <c r="V4" s="4" t="s">
        <v>164</v>
      </c>
      <c r="W4" s="67" t="s">
        <v>131</v>
      </c>
      <c r="X4" s="6" t="s">
        <v>318</v>
      </c>
      <c r="Y4" s="67" t="s">
        <v>131</v>
      </c>
      <c r="Z4" s="6" t="s">
        <v>292</v>
      </c>
      <c r="AA4" s="6" t="s">
        <v>85</v>
      </c>
      <c r="AB4" s="68">
        <v>1</v>
      </c>
      <c r="AC4" s="69">
        <v>12.5</v>
      </c>
      <c r="AD4" s="69">
        <v>12.5</v>
      </c>
    </row>
    <row r="5" spans="2:30">
      <c r="B5" s="28" t="s">
        <v>83</v>
      </c>
      <c r="C5" s="28" t="s">
        <v>86</v>
      </c>
      <c r="D5" s="30" t="s">
        <v>85</v>
      </c>
      <c r="E5" s="30" t="s">
        <v>84</v>
      </c>
      <c r="F5" s="30" t="s">
        <v>84</v>
      </c>
      <c r="G5" s="30" t="s">
        <v>84</v>
      </c>
      <c r="H5" s="30" t="s">
        <v>84</v>
      </c>
      <c r="I5" s="30" t="s">
        <v>84</v>
      </c>
      <c r="J5" s="30" t="s">
        <v>84</v>
      </c>
      <c r="K5" s="30" t="s">
        <v>85</v>
      </c>
      <c r="O5" s="4" t="s">
        <v>160</v>
      </c>
      <c r="P5" s="4" t="s">
        <v>161</v>
      </c>
      <c r="Q5" s="4" t="s">
        <v>162</v>
      </c>
      <c r="R5" s="4" t="s">
        <v>83</v>
      </c>
      <c r="S5" s="4" t="s">
        <v>93</v>
      </c>
      <c r="T5" s="4" t="s">
        <v>168</v>
      </c>
      <c r="U5" s="4" t="s">
        <v>83</v>
      </c>
      <c r="V5" s="4" t="s">
        <v>164</v>
      </c>
      <c r="W5" s="67" t="s">
        <v>131</v>
      </c>
      <c r="X5" s="6" t="s">
        <v>318</v>
      </c>
      <c r="Y5" s="67" t="s">
        <v>131</v>
      </c>
      <c r="Z5" s="6" t="s">
        <v>292</v>
      </c>
      <c r="AA5" s="6" t="s">
        <v>85</v>
      </c>
      <c r="AB5" s="68">
        <v>1</v>
      </c>
      <c r="AC5" s="69">
        <v>12.5</v>
      </c>
      <c r="AD5" s="69">
        <v>12.5</v>
      </c>
    </row>
    <row r="6" spans="2:30">
      <c r="B6" s="28" t="s">
        <v>83</v>
      </c>
      <c r="C6" s="28" t="s">
        <v>90</v>
      </c>
      <c r="D6" s="30" t="s">
        <v>85</v>
      </c>
      <c r="E6" s="30" t="s">
        <v>84</v>
      </c>
      <c r="F6" s="30" t="s">
        <v>84</v>
      </c>
      <c r="G6" s="30" t="s">
        <v>84</v>
      </c>
      <c r="H6" s="30" t="s">
        <v>84</v>
      </c>
      <c r="I6" s="30" t="s">
        <v>84</v>
      </c>
      <c r="J6" s="30" t="s">
        <v>84</v>
      </c>
      <c r="K6" s="30" t="s">
        <v>85</v>
      </c>
      <c r="O6" s="4" t="s">
        <v>160</v>
      </c>
      <c r="P6" s="4" t="s">
        <v>161</v>
      </c>
      <c r="Q6" s="4" t="s">
        <v>162</v>
      </c>
      <c r="R6" s="4" t="s">
        <v>83</v>
      </c>
      <c r="S6" s="4" t="s">
        <v>86</v>
      </c>
      <c r="T6" s="4" t="s">
        <v>166</v>
      </c>
      <c r="U6" s="4" t="s">
        <v>83</v>
      </c>
      <c r="V6" s="4" t="s">
        <v>164</v>
      </c>
      <c r="W6" s="67" t="s">
        <v>131</v>
      </c>
      <c r="X6" s="6" t="s">
        <v>292</v>
      </c>
      <c r="Y6" s="67" t="s">
        <v>131</v>
      </c>
      <c r="Z6" s="6" t="s">
        <v>293</v>
      </c>
      <c r="AA6" s="6" t="s">
        <v>85</v>
      </c>
      <c r="AB6" s="68">
        <v>1</v>
      </c>
      <c r="AC6" s="69">
        <v>12.5</v>
      </c>
      <c r="AD6" s="69">
        <v>12.5</v>
      </c>
    </row>
    <row r="7" spans="2:30">
      <c r="B7" s="28" t="s">
        <v>83</v>
      </c>
      <c r="C7" s="28" t="s">
        <v>121</v>
      </c>
      <c r="D7" s="30" t="s">
        <v>85</v>
      </c>
      <c r="E7" s="30" t="s">
        <v>84</v>
      </c>
      <c r="F7" s="30" t="s">
        <v>84</v>
      </c>
      <c r="G7" s="30" t="s">
        <v>84</v>
      </c>
      <c r="H7" s="30" t="s">
        <v>84</v>
      </c>
      <c r="I7" s="30" t="s">
        <v>84</v>
      </c>
      <c r="J7" s="30" t="s">
        <v>84</v>
      </c>
      <c r="K7" s="30" t="s">
        <v>85</v>
      </c>
      <c r="O7" s="4" t="s">
        <v>160</v>
      </c>
      <c r="P7" s="4" t="s">
        <v>161</v>
      </c>
      <c r="Q7" s="4" t="s">
        <v>162</v>
      </c>
      <c r="R7" s="4" t="s">
        <v>83</v>
      </c>
      <c r="S7" s="4" t="s">
        <v>91</v>
      </c>
      <c r="T7" s="4" t="s">
        <v>165</v>
      </c>
      <c r="U7" s="4" t="s">
        <v>83</v>
      </c>
      <c r="V7" s="4" t="s">
        <v>164</v>
      </c>
      <c r="W7" s="67" t="s">
        <v>131</v>
      </c>
      <c r="X7" s="6" t="s">
        <v>292</v>
      </c>
      <c r="Y7" s="67" t="s">
        <v>131</v>
      </c>
      <c r="Z7" s="6" t="s">
        <v>293</v>
      </c>
      <c r="AA7" s="6" t="s">
        <v>85</v>
      </c>
      <c r="AB7" s="68">
        <v>1</v>
      </c>
      <c r="AC7" s="69">
        <v>12.5</v>
      </c>
      <c r="AD7" s="69">
        <v>12.5</v>
      </c>
    </row>
    <row r="8" spans="2:30">
      <c r="B8" s="28" t="s">
        <v>83</v>
      </c>
      <c r="C8" s="28" t="s">
        <v>91</v>
      </c>
      <c r="D8" s="30" t="s">
        <v>85</v>
      </c>
      <c r="E8" s="30" t="s">
        <v>84</v>
      </c>
      <c r="F8" s="30" t="s">
        <v>84</v>
      </c>
      <c r="G8" s="30" t="s">
        <v>84</v>
      </c>
      <c r="H8" s="30" t="s">
        <v>84</v>
      </c>
      <c r="I8" s="30" t="s">
        <v>84</v>
      </c>
      <c r="J8" s="30" t="s">
        <v>84</v>
      </c>
      <c r="K8" s="30" t="s">
        <v>85</v>
      </c>
      <c r="O8" s="4" t="s">
        <v>181</v>
      </c>
      <c r="P8" s="4" t="s">
        <v>161</v>
      </c>
      <c r="Q8" s="4" t="s">
        <v>398</v>
      </c>
      <c r="R8" s="4" t="s">
        <v>83</v>
      </c>
      <c r="S8" s="4" t="s">
        <v>90</v>
      </c>
      <c r="T8" s="4" t="s">
        <v>167</v>
      </c>
      <c r="U8" s="4" t="s">
        <v>83</v>
      </c>
      <c r="V8" s="4" t="s">
        <v>164</v>
      </c>
      <c r="W8" s="67" t="s">
        <v>133</v>
      </c>
      <c r="X8" s="6" t="s">
        <v>318</v>
      </c>
      <c r="Y8" s="67" t="s">
        <v>133</v>
      </c>
      <c r="Z8" s="6" t="s">
        <v>406</v>
      </c>
      <c r="AA8" s="6" t="s">
        <v>189</v>
      </c>
      <c r="AB8" s="68">
        <v>0.75</v>
      </c>
      <c r="AC8" s="69">
        <v>12.5</v>
      </c>
      <c r="AD8" s="69">
        <v>9.3800000000000008</v>
      </c>
    </row>
    <row r="9" spans="2:30">
      <c r="B9" s="28" t="s">
        <v>83</v>
      </c>
      <c r="C9" s="28" t="s">
        <v>93</v>
      </c>
      <c r="D9" s="30" t="s">
        <v>85</v>
      </c>
      <c r="E9" s="30" t="s">
        <v>84</v>
      </c>
      <c r="F9" s="30" t="s">
        <v>84</v>
      </c>
      <c r="G9" s="30" t="s">
        <v>84</v>
      </c>
      <c r="H9" s="30" t="s">
        <v>84</v>
      </c>
      <c r="I9" s="30" t="s">
        <v>84</v>
      </c>
      <c r="J9" s="30" t="s">
        <v>84</v>
      </c>
      <c r="K9" s="30" t="s">
        <v>85</v>
      </c>
      <c r="O9" s="4" t="s">
        <v>217</v>
      </c>
      <c r="P9" s="4" t="s">
        <v>161</v>
      </c>
      <c r="Q9" s="4" t="s">
        <v>407</v>
      </c>
      <c r="R9" s="4" t="s">
        <v>83</v>
      </c>
      <c r="S9" s="4" t="s">
        <v>89</v>
      </c>
      <c r="T9" s="4" t="s">
        <v>170</v>
      </c>
      <c r="U9" s="4" t="s">
        <v>83</v>
      </c>
      <c r="V9" s="4" t="s">
        <v>164</v>
      </c>
      <c r="W9" s="67" t="s">
        <v>135</v>
      </c>
      <c r="X9" s="6" t="s">
        <v>318</v>
      </c>
      <c r="Y9" s="67" t="s">
        <v>135</v>
      </c>
      <c r="Z9" s="6" t="s">
        <v>313</v>
      </c>
      <c r="AA9" s="6" t="s">
        <v>123</v>
      </c>
      <c r="AB9" s="68">
        <v>1.5</v>
      </c>
      <c r="AC9" s="69">
        <v>12.5</v>
      </c>
      <c r="AD9" s="69">
        <v>18.75</v>
      </c>
    </row>
    <row r="10" spans="2:30">
      <c r="B10" s="27" t="s">
        <v>140</v>
      </c>
      <c r="C10" s="28" t="s">
        <v>83</v>
      </c>
      <c r="D10" s="29" t="s">
        <v>84</v>
      </c>
      <c r="E10" s="29" t="s">
        <v>84</v>
      </c>
      <c r="F10" s="29" t="s">
        <v>84</v>
      </c>
      <c r="G10" s="29" t="s">
        <v>84</v>
      </c>
      <c r="H10" s="29" t="s">
        <v>141</v>
      </c>
      <c r="I10" s="29" t="s">
        <v>84</v>
      </c>
      <c r="J10" s="29" t="s">
        <v>84</v>
      </c>
      <c r="K10" s="29" t="s">
        <v>141</v>
      </c>
      <c r="O10" s="4" t="s">
        <v>160</v>
      </c>
      <c r="P10" s="4" t="s">
        <v>161</v>
      </c>
      <c r="Q10" s="4" t="s">
        <v>408</v>
      </c>
      <c r="R10" s="4" t="s">
        <v>83</v>
      </c>
      <c r="S10" s="4" t="s">
        <v>89</v>
      </c>
      <c r="T10" s="4" t="s">
        <v>170</v>
      </c>
      <c r="U10" s="4" t="s">
        <v>83</v>
      </c>
      <c r="V10" s="4" t="s">
        <v>164</v>
      </c>
      <c r="W10" s="67" t="s">
        <v>135</v>
      </c>
      <c r="X10" s="6" t="s">
        <v>313</v>
      </c>
      <c r="Y10" s="67" t="s">
        <v>135</v>
      </c>
      <c r="Z10" s="6" t="s">
        <v>294</v>
      </c>
      <c r="AA10" s="6" t="s">
        <v>139</v>
      </c>
      <c r="AB10" s="68">
        <v>0.25</v>
      </c>
      <c r="AC10" s="69">
        <v>12.5</v>
      </c>
      <c r="AD10" s="69">
        <v>3.13</v>
      </c>
    </row>
    <row r="11" spans="2:30">
      <c r="B11" s="28" t="s">
        <v>83</v>
      </c>
      <c r="C11" s="28" t="s">
        <v>89</v>
      </c>
      <c r="D11" s="30" t="s">
        <v>84</v>
      </c>
      <c r="E11" s="30" t="s">
        <v>84</v>
      </c>
      <c r="F11" s="30" t="s">
        <v>84</v>
      </c>
      <c r="G11" s="30" t="s">
        <v>84</v>
      </c>
      <c r="H11" s="30" t="s">
        <v>123</v>
      </c>
      <c r="I11" s="30" t="s">
        <v>84</v>
      </c>
      <c r="J11" s="30" t="s">
        <v>84</v>
      </c>
      <c r="K11" s="30" t="s">
        <v>123</v>
      </c>
      <c r="O11" s="4" t="s">
        <v>217</v>
      </c>
      <c r="P11" s="4" t="s">
        <v>161</v>
      </c>
      <c r="Q11" s="4" t="s">
        <v>409</v>
      </c>
      <c r="R11" s="4" t="s">
        <v>83</v>
      </c>
      <c r="S11" s="4" t="s">
        <v>86</v>
      </c>
      <c r="T11" s="4" t="s">
        <v>166</v>
      </c>
      <c r="U11" s="4" t="s">
        <v>83</v>
      </c>
      <c r="V11" s="4" t="s">
        <v>164</v>
      </c>
      <c r="W11" s="67" t="s">
        <v>135</v>
      </c>
      <c r="X11" s="6" t="s">
        <v>329</v>
      </c>
      <c r="Y11" s="67" t="s">
        <v>135</v>
      </c>
      <c r="Z11" s="6" t="s">
        <v>359</v>
      </c>
      <c r="AA11" s="6" t="s">
        <v>85</v>
      </c>
      <c r="AB11" s="68">
        <v>1</v>
      </c>
      <c r="AC11" s="69">
        <v>12.5</v>
      </c>
      <c r="AD11" s="69">
        <v>12.5</v>
      </c>
    </row>
    <row r="12" spans="2:30">
      <c r="B12" s="28" t="s">
        <v>83</v>
      </c>
      <c r="C12" s="28" t="s">
        <v>86</v>
      </c>
      <c r="D12" s="30" t="s">
        <v>84</v>
      </c>
      <c r="E12" s="30" t="s">
        <v>84</v>
      </c>
      <c r="F12" s="30" t="s">
        <v>84</v>
      </c>
      <c r="G12" s="30" t="s">
        <v>84</v>
      </c>
      <c r="H12" s="30" t="s">
        <v>85</v>
      </c>
      <c r="I12" s="30" t="s">
        <v>84</v>
      </c>
      <c r="J12" s="30" t="s">
        <v>84</v>
      </c>
      <c r="K12" s="30" t="s">
        <v>85</v>
      </c>
    </row>
    <row r="13" spans="2:30">
      <c r="B13" s="27" t="s">
        <v>107</v>
      </c>
      <c r="C13" s="28" t="s">
        <v>83</v>
      </c>
      <c r="D13" s="29" t="s">
        <v>84</v>
      </c>
      <c r="E13" s="29" t="s">
        <v>84</v>
      </c>
      <c r="F13" s="29" t="s">
        <v>189</v>
      </c>
      <c r="G13" s="29" t="s">
        <v>84</v>
      </c>
      <c r="H13" s="29" t="s">
        <v>84</v>
      </c>
      <c r="I13" s="29" t="s">
        <v>84</v>
      </c>
      <c r="J13" s="29" t="s">
        <v>84</v>
      </c>
      <c r="K13" s="29" t="s">
        <v>189</v>
      </c>
    </row>
    <row r="14" spans="2:30">
      <c r="B14" s="28" t="s">
        <v>83</v>
      </c>
      <c r="C14" s="28" t="s">
        <v>90</v>
      </c>
      <c r="D14" s="30" t="s">
        <v>84</v>
      </c>
      <c r="E14" s="30" t="s">
        <v>84</v>
      </c>
      <c r="F14" s="30" t="s">
        <v>189</v>
      </c>
      <c r="G14" s="30" t="s">
        <v>84</v>
      </c>
      <c r="H14" s="30" t="s">
        <v>84</v>
      </c>
      <c r="I14" s="30" t="s">
        <v>84</v>
      </c>
      <c r="J14" s="30" t="s">
        <v>84</v>
      </c>
      <c r="K14" s="30" t="s">
        <v>189</v>
      </c>
    </row>
    <row r="15" spans="2:30">
      <c r="B15" s="31" t="s">
        <v>94</v>
      </c>
      <c r="C15" s="32" t="s">
        <v>83</v>
      </c>
      <c r="D15" s="33" t="s">
        <v>118</v>
      </c>
      <c r="E15" s="33" t="s">
        <v>84</v>
      </c>
      <c r="F15" s="33" t="s">
        <v>189</v>
      </c>
      <c r="G15" s="33" t="s">
        <v>84</v>
      </c>
      <c r="H15" s="33" t="s">
        <v>142</v>
      </c>
      <c r="I15" s="33" t="s">
        <v>84</v>
      </c>
      <c r="J15" s="33" t="s">
        <v>84</v>
      </c>
      <c r="K15" s="33" t="s">
        <v>185</v>
      </c>
    </row>
    <row r="17" spans="10:11">
      <c r="J17">
        <v>12.5</v>
      </c>
    </row>
    <row r="19" spans="10:11">
      <c r="J19" t="s">
        <v>190</v>
      </c>
      <c r="K19">
        <f>8.5</f>
        <v>8.5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30652-B3A4-45E7-93FA-9BC96B3F8541}">
  <dimension ref="A1:AA17"/>
  <sheetViews>
    <sheetView topLeftCell="A8" workbookViewId="0">
      <selection activeCell="D75" sqref="D75"/>
    </sheetView>
  </sheetViews>
  <sheetFormatPr baseColWidth="10" defaultColWidth="8.83203125" defaultRowHeight="15"/>
  <cols>
    <col min="1" max="1" width="28.1640625" bestFit="1" customWidth="1"/>
    <col min="2" max="2" width="12.33203125" bestFit="1" customWidth="1"/>
    <col min="3" max="9" width="10.1640625" bestFit="1" customWidth="1"/>
    <col min="10" max="10" width="8.1640625" bestFit="1" customWidth="1"/>
    <col min="12" max="12" width="12.6640625" bestFit="1" customWidth="1"/>
    <col min="13" max="13" width="13.83203125" bestFit="1" customWidth="1"/>
    <col min="14" max="14" width="27.6640625" bestFit="1" customWidth="1"/>
    <col min="15" max="15" width="5.1640625" bestFit="1" customWidth="1"/>
    <col min="16" max="16" width="12.33203125" bestFit="1" customWidth="1"/>
    <col min="17" max="17" width="16.33203125" bestFit="1" customWidth="1"/>
    <col min="18" max="18" width="5.1640625" bestFit="1" customWidth="1"/>
    <col min="19" max="19" width="7.33203125" bestFit="1" customWidth="1"/>
    <col min="20" max="20" width="10.1640625" bestFit="1" customWidth="1"/>
    <col min="21" max="21" width="11.1640625" bestFit="1" customWidth="1"/>
    <col min="22" max="22" width="10.1640625" bestFit="1" customWidth="1"/>
    <col min="23" max="23" width="11.1640625" bestFit="1" customWidth="1"/>
    <col min="24" max="24" width="10.33203125" bestFit="1" customWidth="1"/>
    <col min="25" max="25" width="16" bestFit="1" customWidth="1"/>
    <col min="26" max="26" width="15.83203125" bestFit="1" customWidth="1"/>
    <col min="27" max="27" width="12.33203125" bestFit="1" customWidth="1"/>
  </cols>
  <sheetData>
    <row r="1" spans="1:27">
      <c r="A1" s="34" t="s">
        <v>72</v>
      </c>
      <c r="B1" s="34" t="s">
        <v>73</v>
      </c>
      <c r="C1" s="34" t="s">
        <v>191</v>
      </c>
      <c r="D1" s="34" t="s">
        <v>192</v>
      </c>
      <c r="E1" s="34" t="s">
        <v>193</v>
      </c>
      <c r="F1" s="34" t="s">
        <v>194</v>
      </c>
      <c r="G1" s="34" t="s">
        <v>195</v>
      </c>
      <c r="H1" s="34" t="s">
        <v>196</v>
      </c>
      <c r="I1" s="34" t="s">
        <v>197</v>
      </c>
      <c r="J1" s="34" t="s">
        <v>81</v>
      </c>
      <c r="L1" s="3" t="s">
        <v>72</v>
      </c>
      <c r="M1" s="3" t="s">
        <v>146</v>
      </c>
      <c r="N1" s="3" t="s">
        <v>147</v>
      </c>
      <c r="O1" s="3" t="s">
        <v>148</v>
      </c>
      <c r="P1" s="3" t="s">
        <v>73</v>
      </c>
      <c r="Q1" s="3" t="s">
        <v>149</v>
      </c>
      <c r="R1" s="3" t="s">
        <v>150</v>
      </c>
      <c r="S1" s="3" t="s">
        <v>151</v>
      </c>
      <c r="T1" s="3" t="s">
        <v>152</v>
      </c>
      <c r="U1" s="3" t="s">
        <v>153</v>
      </c>
      <c r="V1" s="3" t="s">
        <v>154</v>
      </c>
      <c r="W1" s="3" t="s">
        <v>155</v>
      </c>
      <c r="X1" s="3" t="s">
        <v>156</v>
      </c>
      <c r="Y1" s="3" t="s">
        <v>157</v>
      </c>
      <c r="Z1" s="3" t="s">
        <v>158</v>
      </c>
      <c r="AA1" s="3" t="s">
        <v>159</v>
      </c>
    </row>
    <row r="2" spans="1:27">
      <c r="A2" s="34" t="s">
        <v>87</v>
      </c>
      <c r="B2" s="35" t="s">
        <v>83</v>
      </c>
      <c r="C2" s="36" t="s">
        <v>118</v>
      </c>
      <c r="D2" s="36" t="s">
        <v>84</v>
      </c>
      <c r="E2" s="36" t="s">
        <v>84</v>
      </c>
      <c r="F2" s="36" t="s">
        <v>84</v>
      </c>
      <c r="G2" s="36" t="s">
        <v>84</v>
      </c>
      <c r="H2" s="36" t="s">
        <v>84</v>
      </c>
      <c r="I2" s="36" t="s">
        <v>84</v>
      </c>
      <c r="J2" s="36" t="s">
        <v>118</v>
      </c>
      <c r="L2" s="4" t="s">
        <v>160</v>
      </c>
      <c r="M2" s="4" t="s">
        <v>161</v>
      </c>
      <c r="N2" s="4" t="s">
        <v>162</v>
      </c>
      <c r="O2" s="4" t="s">
        <v>83</v>
      </c>
      <c r="P2" s="4" t="s">
        <v>86</v>
      </c>
      <c r="Q2" s="4" t="s">
        <v>166</v>
      </c>
      <c r="R2" s="4" t="s">
        <v>83</v>
      </c>
      <c r="S2" s="4" t="s">
        <v>164</v>
      </c>
      <c r="T2" s="67" t="s">
        <v>191</v>
      </c>
      <c r="U2" s="6" t="s">
        <v>318</v>
      </c>
      <c r="V2" s="67" t="s">
        <v>191</v>
      </c>
      <c r="W2" s="6" t="s">
        <v>292</v>
      </c>
      <c r="X2" s="6" t="s">
        <v>85</v>
      </c>
      <c r="Y2" s="68">
        <v>1</v>
      </c>
      <c r="Z2" s="69">
        <v>12.5</v>
      </c>
      <c r="AA2" s="69">
        <v>12.5</v>
      </c>
    </row>
    <row r="3" spans="1:27">
      <c r="A3" s="35" t="s">
        <v>83</v>
      </c>
      <c r="B3" s="35" t="s">
        <v>89</v>
      </c>
      <c r="C3" s="37" t="s">
        <v>85</v>
      </c>
      <c r="D3" s="37" t="s">
        <v>84</v>
      </c>
      <c r="E3" s="37" t="s">
        <v>84</v>
      </c>
      <c r="F3" s="37" t="s">
        <v>84</v>
      </c>
      <c r="G3" s="37" t="s">
        <v>84</v>
      </c>
      <c r="H3" s="37" t="s">
        <v>84</v>
      </c>
      <c r="I3" s="37" t="s">
        <v>84</v>
      </c>
      <c r="J3" s="37" t="s">
        <v>85</v>
      </c>
      <c r="L3" s="4" t="s">
        <v>160</v>
      </c>
      <c r="M3" s="4" t="s">
        <v>161</v>
      </c>
      <c r="N3" s="4" t="s">
        <v>162</v>
      </c>
      <c r="O3" s="4" t="s">
        <v>83</v>
      </c>
      <c r="P3" s="4" t="s">
        <v>90</v>
      </c>
      <c r="Q3" s="4" t="s">
        <v>167</v>
      </c>
      <c r="R3" s="4" t="s">
        <v>83</v>
      </c>
      <c r="S3" s="4" t="s">
        <v>164</v>
      </c>
      <c r="T3" s="67" t="s">
        <v>191</v>
      </c>
      <c r="U3" s="6" t="s">
        <v>318</v>
      </c>
      <c r="V3" s="67" t="s">
        <v>191</v>
      </c>
      <c r="W3" s="6" t="s">
        <v>292</v>
      </c>
      <c r="X3" s="6" t="s">
        <v>85</v>
      </c>
      <c r="Y3" s="68">
        <v>1</v>
      </c>
      <c r="Z3" s="69">
        <v>12.5</v>
      </c>
      <c r="AA3" s="69">
        <v>12.5</v>
      </c>
    </row>
    <row r="4" spans="1:27">
      <c r="A4" s="35" t="s">
        <v>83</v>
      </c>
      <c r="B4" s="35" t="s">
        <v>86</v>
      </c>
      <c r="C4" s="37" t="s">
        <v>85</v>
      </c>
      <c r="D4" s="37" t="s">
        <v>84</v>
      </c>
      <c r="E4" s="37" t="s">
        <v>84</v>
      </c>
      <c r="F4" s="37" t="s">
        <v>84</v>
      </c>
      <c r="G4" s="37" t="s">
        <v>84</v>
      </c>
      <c r="H4" s="37" t="s">
        <v>84</v>
      </c>
      <c r="I4" s="37" t="s">
        <v>84</v>
      </c>
      <c r="J4" s="37" t="s">
        <v>85</v>
      </c>
      <c r="L4" s="4" t="s">
        <v>160</v>
      </c>
      <c r="M4" s="4" t="s">
        <v>161</v>
      </c>
      <c r="N4" s="4" t="s">
        <v>162</v>
      </c>
      <c r="O4" s="4" t="s">
        <v>83</v>
      </c>
      <c r="P4" s="4" t="s">
        <v>93</v>
      </c>
      <c r="Q4" s="4" t="s">
        <v>168</v>
      </c>
      <c r="R4" s="4" t="s">
        <v>83</v>
      </c>
      <c r="S4" s="4" t="s">
        <v>164</v>
      </c>
      <c r="T4" s="67" t="s">
        <v>191</v>
      </c>
      <c r="U4" s="6" t="s">
        <v>318</v>
      </c>
      <c r="V4" s="67" t="s">
        <v>191</v>
      </c>
      <c r="W4" s="6" t="s">
        <v>292</v>
      </c>
      <c r="X4" s="6" t="s">
        <v>85</v>
      </c>
      <c r="Y4" s="68">
        <v>1</v>
      </c>
      <c r="Z4" s="69">
        <v>12.5</v>
      </c>
      <c r="AA4" s="69">
        <v>12.5</v>
      </c>
    </row>
    <row r="5" spans="1:27">
      <c r="A5" s="35" t="s">
        <v>83</v>
      </c>
      <c r="B5" s="35" t="s">
        <v>90</v>
      </c>
      <c r="C5" s="37" t="s">
        <v>85</v>
      </c>
      <c r="D5" s="37" t="s">
        <v>84</v>
      </c>
      <c r="E5" s="37" t="s">
        <v>84</v>
      </c>
      <c r="F5" s="37" t="s">
        <v>84</v>
      </c>
      <c r="G5" s="37" t="s">
        <v>84</v>
      </c>
      <c r="H5" s="37" t="s">
        <v>84</v>
      </c>
      <c r="I5" s="37" t="s">
        <v>84</v>
      </c>
      <c r="J5" s="37" t="s">
        <v>85</v>
      </c>
      <c r="L5" s="4" t="s">
        <v>160</v>
      </c>
      <c r="M5" s="4" t="s">
        <v>161</v>
      </c>
      <c r="N5" s="4" t="s">
        <v>162</v>
      </c>
      <c r="O5" s="4" t="s">
        <v>83</v>
      </c>
      <c r="P5" s="4" t="s">
        <v>89</v>
      </c>
      <c r="Q5" s="4" t="s">
        <v>170</v>
      </c>
      <c r="R5" s="4" t="s">
        <v>83</v>
      </c>
      <c r="S5" s="4" t="s">
        <v>164</v>
      </c>
      <c r="T5" s="67" t="s">
        <v>191</v>
      </c>
      <c r="U5" s="6" t="s">
        <v>318</v>
      </c>
      <c r="V5" s="67" t="s">
        <v>191</v>
      </c>
      <c r="W5" s="6" t="s">
        <v>292</v>
      </c>
      <c r="X5" s="6" t="s">
        <v>85</v>
      </c>
      <c r="Y5" s="68">
        <v>1</v>
      </c>
      <c r="Z5" s="69">
        <v>12.5</v>
      </c>
      <c r="AA5" s="69">
        <v>12.5</v>
      </c>
    </row>
    <row r="6" spans="1:27">
      <c r="A6" s="35" t="s">
        <v>83</v>
      </c>
      <c r="B6" s="35" t="s">
        <v>91</v>
      </c>
      <c r="C6" s="37" t="s">
        <v>85</v>
      </c>
      <c r="D6" s="37" t="s">
        <v>84</v>
      </c>
      <c r="E6" s="37" t="s">
        <v>84</v>
      </c>
      <c r="F6" s="37" t="s">
        <v>84</v>
      </c>
      <c r="G6" s="37" t="s">
        <v>84</v>
      </c>
      <c r="H6" s="37" t="s">
        <v>84</v>
      </c>
      <c r="I6" s="37" t="s">
        <v>84</v>
      </c>
      <c r="J6" s="37" t="s">
        <v>85</v>
      </c>
      <c r="L6" s="4" t="s">
        <v>160</v>
      </c>
      <c r="M6" s="4" t="s">
        <v>161</v>
      </c>
      <c r="N6" s="4" t="s">
        <v>162</v>
      </c>
      <c r="O6" s="4" t="s">
        <v>83</v>
      </c>
      <c r="P6" s="4" t="s">
        <v>91</v>
      </c>
      <c r="Q6" s="4" t="s">
        <v>165</v>
      </c>
      <c r="R6" s="4" t="s">
        <v>83</v>
      </c>
      <c r="S6" s="4" t="s">
        <v>164</v>
      </c>
      <c r="T6" s="67" t="s">
        <v>191</v>
      </c>
      <c r="U6" s="6" t="s">
        <v>292</v>
      </c>
      <c r="V6" s="67" t="s">
        <v>191</v>
      </c>
      <c r="W6" s="6" t="s">
        <v>293</v>
      </c>
      <c r="X6" s="6" t="s">
        <v>85</v>
      </c>
      <c r="Y6" s="68">
        <v>1</v>
      </c>
      <c r="Z6" s="69">
        <v>12.5</v>
      </c>
      <c r="AA6" s="69">
        <v>12.5</v>
      </c>
    </row>
    <row r="7" spans="1:27">
      <c r="A7" s="35" t="s">
        <v>83</v>
      </c>
      <c r="B7" s="35" t="s">
        <v>93</v>
      </c>
      <c r="C7" s="37" t="s">
        <v>85</v>
      </c>
      <c r="D7" s="37" t="s">
        <v>84</v>
      </c>
      <c r="E7" s="37" t="s">
        <v>84</v>
      </c>
      <c r="F7" s="37" t="s">
        <v>84</v>
      </c>
      <c r="G7" s="37" t="s">
        <v>84</v>
      </c>
      <c r="H7" s="37" t="s">
        <v>84</v>
      </c>
      <c r="I7" s="37" t="s">
        <v>84</v>
      </c>
      <c r="J7" s="37" t="s">
        <v>85</v>
      </c>
      <c r="L7" s="4" t="s">
        <v>217</v>
      </c>
      <c r="M7" s="4" t="s">
        <v>161</v>
      </c>
      <c r="N7" s="4" t="s">
        <v>410</v>
      </c>
      <c r="O7" s="4" t="s">
        <v>83</v>
      </c>
      <c r="P7" s="4" t="s">
        <v>90</v>
      </c>
      <c r="Q7" s="4" t="s">
        <v>167</v>
      </c>
      <c r="R7" s="4" t="s">
        <v>83</v>
      </c>
      <c r="S7" s="4" t="s">
        <v>164</v>
      </c>
      <c r="T7" s="67" t="s">
        <v>196</v>
      </c>
      <c r="U7" s="6" t="s">
        <v>318</v>
      </c>
      <c r="V7" s="67" t="s">
        <v>196</v>
      </c>
      <c r="W7" s="6" t="s">
        <v>351</v>
      </c>
      <c r="X7" s="6" t="s">
        <v>198</v>
      </c>
      <c r="Y7" s="68">
        <v>0.5</v>
      </c>
      <c r="Z7" s="69">
        <v>12.5</v>
      </c>
      <c r="AA7" s="69">
        <v>6.25</v>
      </c>
    </row>
    <row r="8" spans="1:27">
      <c r="A8" s="34" t="s">
        <v>140</v>
      </c>
      <c r="B8" s="35" t="s">
        <v>83</v>
      </c>
      <c r="C8" s="36" t="s">
        <v>84</v>
      </c>
      <c r="D8" s="36" t="s">
        <v>84</v>
      </c>
      <c r="E8" s="36" t="s">
        <v>84</v>
      </c>
      <c r="F8" s="36" t="s">
        <v>84</v>
      </c>
      <c r="G8" s="36" t="s">
        <v>84</v>
      </c>
      <c r="H8" s="36" t="s">
        <v>142</v>
      </c>
      <c r="I8" s="36" t="s">
        <v>84</v>
      </c>
      <c r="J8" s="36" t="s">
        <v>142</v>
      </c>
      <c r="L8" s="4" t="s">
        <v>217</v>
      </c>
      <c r="M8" s="4" t="s">
        <v>161</v>
      </c>
      <c r="N8" s="4" t="s">
        <v>411</v>
      </c>
      <c r="O8" s="4" t="s">
        <v>83</v>
      </c>
      <c r="P8" s="4" t="s">
        <v>93</v>
      </c>
      <c r="Q8" s="4" t="s">
        <v>168</v>
      </c>
      <c r="R8" s="4" t="s">
        <v>83</v>
      </c>
      <c r="S8" s="4" t="s">
        <v>164</v>
      </c>
      <c r="T8" s="67" t="s">
        <v>196</v>
      </c>
      <c r="U8" s="6" t="s">
        <v>318</v>
      </c>
      <c r="V8" s="67" t="s">
        <v>196</v>
      </c>
      <c r="W8" s="6" t="s">
        <v>313</v>
      </c>
      <c r="X8" s="6" t="s">
        <v>123</v>
      </c>
      <c r="Y8" s="68">
        <v>1.5</v>
      </c>
      <c r="Z8" s="69">
        <v>12.5</v>
      </c>
      <c r="AA8" s="69">
        <v>18.75</v>
      </c>
    </row>
    <row r="9" spans="1:27">
      <c r="A9" s="35" t="s">
        <v>83</v>
      </c>
      <c r="B9" s="35" t="s">
        <v>89</v>
      </c>
      <c r="C9" s="37" t="s">
        <v>84</v>
      </c>
      <c r="D9" s="37" t="s">
        <v>84</v>
      </c>
      <c r="E9" s="37" t="s">
        <v>84</v>
      </c>
      <c r="F9" s="37" t="s">
        <v>84</v>
      </c>
      <c r="G9" s="37" t="s">
        <v>84</v>
      </c>
      <c r="H9" s="37" t="s">
        <v>189</v>
      </c>
      <c r="I9" s="37" t="s">
        <v>84</v>
      </c>
      <c r="J9" s="37" t="s">
        <v>189</v>
      </c>
      <c r="L9" s="4" t="s">
        <v>217</v>
      </c>
      <c r="M9" s="4" t="s">
        <v>161</v>
      </c>
      <c r="N9" s="4" t="s">
        <v>412</v>
      </c>
      <c r="O9" s="4" t="s">
        <v>83</v>
      </c>
      <c r="P9" s="4" t="s">
        <v>89</v>
      </c>
      <c r="Q9" s="4" t="s">
        <v>170</v>
      </c>
      <c r="R9" s="4" t="s">
        <v>83</v>
      </c>
      <c r="S9" s="4" t="s">
        <v>164</v>
      </c>
      <c r="T9" s="67" t="s">
        <v>196</v>
      </c>
      <c r="U9" s="6" t="s">
        <v>293</v>
      </c>
      <c r="V9" s="67" t="s">
        <v>196</v>
      </c>
      <c r="W9" s="6" t="s">
        <v>413</v>
      </c>
      <c r="X9" s="6" t="s">
        <v>189</v>
      </c>
      <c r="Y9" s="68">
        <v>0.75</v>
      </c>
      <c r="Z9" s="69">
        <v>12.5</v>
      </c>
      <c r="AA9" s="69">
        <v>9.3800000000000008</v>
      </c>
    </row>
    <row r="10" spans="1:27">
      <c r="A10" s="35" t="s">
        <v>83</v>
      </c>
      <c r="B10" s="35" t="s">
        <v>90</v>
      </c>
      <c r="C10" s="37" t="s">
        <v>84</v>
      </c>
      <c r="D10" s="37" t="s">
        <v>84</v>
      </c>
      <c r="E10" s="37" t="s">
        <v>84</v>
      </c>
      <c r="F10" s="37" t="s">
        <v>84</v>
      </c>
      <c r="G10" s="37" t="s">
        <v>84</v>
      </c>
      <c r="H10" s="37" t="s">
        <v>198</v>
      </c>
      <c r="I10" s="37" t="s">
        <v>84</v>
      </c>
      <c r="J10" s="37" t="s">
        <v>198</v>
      </c>
    </row>
    <row r="11" spans="1:27">
      <c r="A11" s="35" t="s">
        <v>83</v>
      </c>
      <c r="B11" s="35" t="s">
        <v>93</v>
      </c>
      <c r="C11" s="37" t="s">
        <v>84</v>
      </c>
      <c r="D11" s="37" t="s">
        <v>84</v>
      </c>
      <c r="E11" s="37" t="s">
        <v>84</v>
      </c>
      <c r="F11" s="37" t="s">
        <v>84</v>
      </c>
      <c r="G11" s="37" t="s">
        <v>84</v>
      </c>
      <c r="H11" s="37" t="s">
        <v>123</v>
      </c>
      <c r="I11" s="37" t="s">
        <v>84</v>
      </c>
      <c r="J11" s="37" t="s">
        <v>123</v>
      </c>
    </row>
    <row r="12" spans="1:27">
      <c r="A12" s="38" t="s">
        <v>94</v>
      </c>
      <c r="B12" s="39" t="s">
        <v>83</v>
      </c>
      <c r="C12" s="40" t="s">
        <v>118</v>
      </c>
      <c r="D12" s="40" t="s">
        <v>84</v>
      </c>
      <c r="E12" s="40" t="s">
        <v>84</v>
      </c>
      <c r="F12" s="40" t="s">
        <v>84</v>
      </c>
      <c r="G12" s="40" t="s">
        <v>84</v>
      </c>
      <c r="H12" s="40" t="s">
        <v>142</v>
      </c>
      <c r="I12" s="40" t="s">
        <v>84</v>
      </c>
      <c r="J12" s="40" t="s">
        <v>199</v>
      </c>
    </row>
    <row r="16" spans="1:27">
      <c r="I16">
        <v>12.5</v>
      </c>
    </row>
    <row r="17" spans="9:10">
      <c r="I17" t="s">
        <v>190</v>
      </c>
      <c r="J17">
        <f>7.75</f>
        <v>7.75</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50444-F19A-4B26-ACA6-780FCADD562B}">
  <dimension ref="A1:AA21"/>
  <sheetViews>
    <sheetView topLeftCell="A33" workbookViewId="0">
      <selection activeCell="M94" sqref="M94"/>
    </sheetView>
  </sheetViews>
  <sheetFormatPr baseColWidth="10" defaultColWidth="8.83203125" defaultRowHeight="15"/>
  <cols>
    <col min="1" max="1" width="28.1640625" bestFit="1" customWidth="1"/>
    <col min="2" max="2" width="12.33203125" bestFit="1" customWidth="1"/>
    <col min="3" max="9" width="10.1640625" bestFit="1" customWidth="1"/>
    <col min="10" max="10" width="8.1640625" bestFit="1" customWidth="1"/>
    <col min="12" max="12" width="12.6640625" bestFit="1" customWidth="1"/>
    <col min="13" max="13" width="13.83203125" bestFit="1" customWidth="1"/>
    <col min="14" max="14" width="31.33203125" bestFit="1" customWidth="1"/>
    <col min="15" max="15" width="5.1640625" bestFit="1" customWidth="1"/>
    <col min="16" max="16" width="12.33203125" bestFit="1" customWidth="1"/>
    <col min="17" max="17" width="17.6640625" bestFit="1" customWidth="1"/>
    <col min="18" max="18" width="5.1640625" bestFit="1" customWidth="1"/>
    <col min="19" max="19" width="7.33203125" bestFit="1" customWidth="1"/>
    <col min="20" max="20" width="10.1640625" bestFit="1" customWidth="1"/>
    <col min="21" max="21" width="11.1640625" bestFit="1" customWidth="1"/>
    <col min="22" max="22" width="10.1640625" bestFit="1" customWidth="1"/>
    <col min="23" max="23" width="11.1640625" bestFit="1" customWidth="1"/>
    <col min="24" max="24" width="10.33203125" bestFit="1" customWidth="1"/>
    <col min="25" max="25" width="16" bestFit="1" customWidth="1"/>
    <col min="26" max="26" width="15.83203125" bestFit="1" customWidth="1"/>
    <col min="27" max="27" width="12.33203125" bestFit="1" customWidth="1"/>
  </cols>
  <sheetData>
    <row r="1" spans="1:27">
      <c r="A1" s="41" t="s">
        <v>72</v>
      </c>
      <c r="B1" s="41" t="s">
        <v>73</v>
      </c>
      <c r="C1" s="41" t="s">
        <v>200</v>
      </c>
      <c r="D1" s="41" t="s">
        <v>201</v>
      </c>
      <c r="E1" s="41" t="s">
        <v>202</v>
      </c>
      <c r="F1" s="41" t="s">
        <v>203</v>
      </c>
      <c r="G1" s="41" t="s">
        <v>204</v>
      </c>
      <c r="H1" s="41" t="s">
        <v>205</v>
      </c>
      <c r="I1" s="41" t="s">
        <v>206</v>
      </c>
      <c r="J1" s="41" t="s">
        <v>81</v>
      </c>
      <c r="L1" s="3" t="s">
        <v>72</v>
      </c>
      <c r="M1" s="3" t="s">
        <v>146</v>
      </c>
      <c r="N1" s="3" t="s">
        <v>147</v>
      </c>
      <c r="O1" s="3" t="s">
        <v>148</v>
      </c>
      <c r="P1" s="3" t="s">
        <v>73</v>
      </c>
      <c r="Q1" s="3" t="s">
        <v>149</v>
      </c>
      <c r="R1" s="3" t="s">
        <v>150</v>
      </c>
      <c r="S1" s="3" t="s">
        <v>151</v>
      </c>
      <c r="T1" s="3" t="s">
        <v>152</v>
      </c>
      <c r="U1" s="3" t="s">
        <v>153</v>
      </c>
      <c r="V1" s="3" t="s">
        <v>154</v>
      </c>
      <c r="W1" s="3" t="s">
        <v>155</v>
      </c>
      <c r="X1" s="3" t="s">
        <v>156</v>
      </c>
      <c r="Y1" s="3" t="s">
        <v>157</v>
      </c>
      <c r="Z1" s="3" t="s">
        <v>158</v>
      </c>
      <c r="AA1" s="3" t="s">
        <v>159</v>
      </c>
    </row>
    <row r="2" spans="1:27">
      <c r="A2" s="41" t="s">
        <v>82</v>
      </c>
      <c r="B2" s="42" t="s">
        <v>83</v>
      </c>
      <c r="C2" s="43" t="s">
        <v>85</v>
      </c>
      <c r="D2" s="43" t="s">
        <v>84</v>
      </c>
      <c r="E2" s="43" t="s">
        <v>84</v>
      </c>
      <c r="F2" s="43" t="s">
        <v>84</v>
      </c>
      <c r="G2" s="43" t="s">
        <v>84</v>
      </c>
      <c r="H2" s="43" t="s">
        <v>84</v>
      </c>
      <c r="I2" s="43" t="s">
        <v>84</v>
      </c>
      <c r="J2" s="43" t="s">
        <v>85</v>
      </c>
      <c r="L2" s="4" t="s">
        <v>217</v>
      </c>
      <c r="M2" s="4" t="s">
        <v>161</v>
      </c>
      <c r="N2" s="4" t="s">
        <v>414</v>
      </c>
      <c r="O2" s="4" t="s">
        <v>83</v>
      </c>
      <c r="P2" s="4" t="s">
        <v>92</v>
      </c>
      <c r="Q2" s="4" t="s">
        <v>163</v>
      </c>
      <c r="R2" s="4" t="s">
        <v>83</v>
      </c>
      <c r="S2" s="4" t="s">
        <v>164</v>
      </c>
      <c r="T2" s="67" t="s">
        <v>200</v>
      </c>
      <c r="U2" s="6" t="s">
        <v>316</v>
      </c>
      <c r="V2" s="67" t="s">
        <v>200</v>
      </c>
      <c r="W2" s="6" t="s">
        <v>382</v>
      </c>
      <c r="X2" s="6" t="s">
        <v>209</v>
      </c>
      <c r="Y2" s="68">
        <v>3</v>
      </c>
      <c r="Z2" s="69">
        <v>12.5</v>
      </c>
      <c r="AA2" s="69">
        <v>37.5</v>
      </c>
    </row>
    <row r="3" spans="1:27">
      <c r="A3" s="42" t="s">
        <v>83</v>
      </c>
      <c r="B3" s="42" t="s">
        <v>86</v>
      </c>
      <c r="C3" s="44" t="s">
        <v>85</v>
      </c>
      <c r="D3" s="44" t="s">
        <v>84</v>
      </c>
      <c r="E3" s="44" t="s">
        <v>84</v>
      </c>
      <c r="F3" s="44" t="s">
        <v>84</v>
      </c>
      <c r="G3" s="44" t="s">
        <v>84</v>
      </c>
      <c r="H3" s="44" t="s">
        <v>84</v>
      </c>
      <c r="I3" s="44" t="s">
        <v>84</v>
      </c>
      <c r="J3" s="44" t="s">
        <v>85</v>
      </c>
      <c r="L3" s="4" t="s">
        <v>160</v>
      </c>
      <c r="M3" s="4" t="s">
        <v>161</v>
      </c>
      <c r="N3" s="4" t="s">
        <v>162</v>
      </c>
      <c r="O3" s="4" t="s">
        <v>83</v>
      </c>
      <c r="P3" s="4" t="s">
        <v>86</v>
      </c>
      <c r="Q3" s="4" t="s">
        <v>166</v>
      </c>
      <c r="R3" s="4" t="s">
        <v>83</v>
      </c>
      <c r="S3" s="4" t="s">
        <v>164</v>
      </c>
      <c r="T3" s="67" t="s">
        <v>200</v>
      </c>
      <c r="U3" s="6" t="s">
        <v>318</v>
      </c>
      <c r="V3" s="67" t="s">
        <v>200</v>
      </c>
      <c r="W3" s="6" t="s">
        <v>292</v>
      </c>
      <c r="X3" s="6" t="s">
        <v>85</v>
      </c>
      <c r="Y3" s="68">
        <v>1</v>
      </c>
      <c r="Z3" s="69">
        <v>12.5</v>
      </c>
      <c r="AA3" s="69">
        <v>12.5</v>
      </c>
    </row>
    <row r="4" spans="1:27">
      <c r="A4" s="41" t="s">
        <v>87</v>
      </c>
      <c r="B4" s="42" t="s">
        <v>83</v>
      </c>
      <c r="C4" s="43" t="s">
        <v>88</v>
      </c>
      <c r="D4" s="43" t="s">
        <v>84</v>
      </c>
      <c r="E4" s="43" t="s">
        <v>84</v>
      </c>
      <c r="F4" s="43" t="s">
        <v>84</v>
      </c>
      <c r="G4" s="43" t="s">
        <v>84</v>
      </c>
      <c r="H4" s="43" t="s">
        <v>139</v>
      </c>
      <c r="I4" s="43" t="s">
        <v>84</v>
      </c>
      <c r="J4" s="43" t="s">
        <v>207</v>
      </c>
      <c r="L4" s="4" t="s">
        <v>160</v>
      </c>
      <c r="M4" s="4" t="s">
        <v>161</v>
      </c>
      <c r="N4" s="4" t="s">
        <v>162</v>
      </c>
      <c r="O4" s="4" t="s">
        <v>83</v>
      </c>
      <c r="P4" s="4" t="s">
        <v>90</v>
      </c>
      <c r="Q4" s="4" t="s">
        <v>167</v>
      </c>
      <c r="R4" s="4" t="s">
        <v>83</v>
      </c>
      <c r="S4" s="4" t="s">
        <v>164</v>
      </c>
      <c r="T4" s="67" t="s">
        <v>200</v>
      </c>
      <c r="U4" s="6" t="s">
        <v>318</v>
      </c>
      <c r="V4" s="67" t="s">
        <v>200</v>
      </c>
      <c r="W4" s="6" t="s">
        <v>292</v>
      </c>
      <c r="X4" s="6" t="s">
        <v>85</v>
      </c>
      <c r="Y4" s="68">
        <v>1</v>
      </c>
      <c r="Z4" s="69">
        <v>12.5</v>
      </c>
      <c r="AA4" s="69">
        <v>12.5</v>
      </c>
    </row>
    <row r="5" spans="1:27">
      <c r="A5" s="42" t="s">
        <v>83</v>
      </c>
      <c r="B5" s="42" t="s">
        <v>89</v>
      </c>
      <c r="C5" s="44" t="s">
        <v>85</v>
      </c>
      <c r="D5" s="44" t="s">
        <v>84</v>
      </c>
      <c r="E5" s="44" t="s">
        <v>84</v>
      </c>
      <c r="F5" s="44" t="s">
        <v>84</v>
      </c>
      <c r="G5" s="44" t="s">
        <v>84</v>
      </c>
      <c r="H5" s="44" t="s">
        <v>139</v>
      </c>
      <c r="I5" s="44" t="s">
        <v>84</v>
      </c>
      <c r="J5" s="44" t="s">
        <v>208</v>
      </c>
      <c r="L5" s="4" t="s">
        <v>160</v>
      </c>
      <c r="M5" s="4" t="s">
        <v>161</v>
      </c>
      <c r="N5" s="4" t="s">
        <v>162</v>
      </c>
      <c r="O5" s="4" t="s">
        <v>83</v>
      </c>
      <c r="P5" s="4" t="s">
        <v>93</v>
      </c>
      <c r="Q5" s="4" t="s">
        <v>168</v>
      </c>
      <c r="R5" s="4" t="s">
        <v>83</v>
      </c>
      <c r="S5" s="4" t="s">
        <v>164</v>
      </c>
      <c r="T5" s="67" t="s">
        <v>200</v>
      </c>
      <c r="U5" s="6" t="s">
        <v>318</v>
      </c>
      <c r="V5" s="67" t="s">
        <v>200</v>
      </c>
      <c r="W5" s="6" t="s">
        <v>292</v>
      </c>
      <c r="X5" s="6" t="s">
        <v>85</v>
      </c>
      <c r="Y5" s="68">
        <v>1</v>
      </c>
      <c r="Z5" s="69">
        <v>12.5</v>
      </c>
      <c r="AA5" s="69">
        <v>12.5</v>
      </c>
    </row>
    <row r="6" spans="1:27">
      <c r="A6" s="42" t="s">
        <v>83</v>
      </c>
      <c r="B6" s="42" t="s">
        <v>86</v>
      </c>
      <c r="C6" s="44" t="s">
        <v>85</v>
      </c>
      <c r="D6" s="44" t="s">
        <v>84</v>
      </c>
      <c r="E6" s="44" t="s">
        <v>84</v>
      </c>
      <c r="F6" s="44" t="s">
        <v>84</v>
      </c>
      <c r="G6" s="44" t="s">
        <v>84</v>
      </c>
      <c r="H6" s="44" t="s">
        <v>84</v>
      </c>
      <c r="I6" s="44" t="s">
        <v>84</v>
      </c>
      <c r="J6" s="44" t="s">
        <v>85</v>
      </c>
      <c r="L6" s="4" t="s">
        <v>160</v>
      </c>
      <c r="M6" s="4" t="s">
        <v>161</v>
      </c>
      <c r="N6" s="4" t="s">
        <v>162</v>
      </c>
      <c r="O6" s="4" t="s">
        <v>83</v>
      </c>
      <c r="P6" s="4" t="s">
        <v>89</v>
      </c>
      <c r="Q6" s="4" t="s">
        <v>170</v>
      </c>
      <c r="R6" s="4" t="s">
        <v>83</v>
      </c>
      <c r="S6" s="4" t="s">
        <v>164</v>
      </c>
      <c r="T6" s="67" t="s">
        <v>200</v>
      </c>
      <c r="U6" s="6" t="s">
        <v>318</v>
      </c>
      <c r="V6" s="67" t="s">
        <v>200</v>
      </c>
      <c r="W6" s="6" t="s">
        <v>292</v>
      </c>
      <c r="X6" s="6" t="s">
        <v>85</v>
      </c>
      <c r="Y6" s="68">
        <v>1</v>
      </c>
      <c r="Z6" s="69">
        <v>12.5</v>
      </c>
      <c r="AA6" s="69">
        <v>12.5</v>
      </c>
    </row>
    <row r="7" spans="1:27">
      <c r="A7" s="42" t="s">
        <v>83</v>
      </c>
      <c r="B7" s="42" t="s">
        <v>90</v>
      </c>
      <c r="C7" s="44" t="s">
        <v>85</v>
      </c>
      <c r="D7" s="44" t="s">
        <v>84</v>
      </c>
      <c r="E7" s="44" t="s">
        <v>84</v>
      </c>
      <c r="F7" s="44" t="s">
        <v>84</v>
      </c>
      <c r="G7" s="44" t="s">
        <v>84</v>
      </c>
      <c r="H7" s="44" t="s">
        <v>84</v>
      </c>
      <c r="I7" s="44" t="s">
        <v>84</v>
      </c>
      <c r="J7" s="44" t="s">
        <v>85</v>
      </c>
      <c r="L7" s="4" t="s">
        <v>171</v>
      </c>
      <c r="M7" s="4" t="s">
        <v>161</v>
      </c>
      <c r="N7" s="4" t="s">
        <v>415</v>
      </c>
      <c r="O7" s="4" t="s">
        <v>83</v>
      </c>
      <c r="P7" s="4" t="s">
        <v>86</v>
      </c>
      <c r="Q7" s="4" t="s">
        <v>166</v>
      </c>
      <c r="R7" s="4" t="s">
        <v>83</v>
      </c>
      <c r="S7" s="4" t="s">
        <v>164</v>
      </c>
      <c r="T7" s="67" t="s">
        <v>200</v>
      </c>
      <c r="U7" s="6" t="s">
        <v>292</v>
      </c>
      <c r="V7" s="67" t="s">
        <v>200</v>
      </c>
      <c r="W7" s="6" t="s">
        <v>293</v>
      </c>
      <c r="X7" s="6" t="s">
        <v>85</v>
      </c>
      <c r="Y7" s="68">
        <v>1</v>
      </c>
      <c r="Z7" s="69">
        <v>12.5</v>
      </c>
      <c r="AA7" s="69">
        <v>12.5</v>
      </c>
    </row>
    <row r="8" spans="1:27">
      <c r="A8" s="42" t="s">
        <v>83</v>
      </c>
      <c r="B8" s="42" t="s">
        <v>121</v>
      </c>
      <c r="C8" s="44" t="s">
        <v>85</v>
      </c>
      <c r="D8" s="44" t="s">
        <v>84</v>
      </c>
      <c r="E8" s="44" t="s">
        <v>84</v>
      </c>
      <c r="F8" s="44" t="s">
        <v>84</v>
      </c>
      <c r="G8" s="44" t="s">
        <v>84</v>
      </c>
      <c r="H8" s="44" t="s">
        <v>84</v>
      </c>
      <c r="I8" s="44" t="s">
        <v>84</v>
      </c>
      <c r="J8" s="44" t="s">
        <v>85</v>
      </c>
      <c r="L8" s="4" t="s">
        <v>160</v>
      </c>
      <c r="M8" s="4" t="s">
        <v>161</v>
      </c>
      <c r="N8" s="4" t="s">
        <v>162</v>
      </c>
      <c r="O8" s="4" t="s">
        <v>83</v>
      </c>
      <c r="P8" s="4" t="s">
        <v>121</v>
      </c>
      <c r="Q8" s="4" t="s">
        <v>216</v>
      </c>
      <c r="R8" s="4" t="s">
        <v>83</v>
      </c>
      <c r="S8" s="4" t="s">
        <v>164</v>
      </c>
      <c r="T8" s="67" t="s">
        <v>200</v>
      </c>
      <c r="U8" s="6" t="s">
        <v>292</v>
      </c>
      <c r="V8" s="67" t="s">
        <v>200</v>
      </c>
      <c r="W8" s="6" t="s">
        <v>293</v>
      </c>
      <c r="X8" s="6" t="s">
        <v>85</v>
      </c>
      <c r="Y8" s="68">
        <v>1</v>
      </c>
      <c r="Z8" s="69">
        <v>12.5</v>
      </c>
      <c r="AA8" s="69">
        <v>12.5</v>
      </c>
    </row>
    <row r="9" spans="1:27">
      <c r="A9" s="42" t="s">
        <v>83</v>
      </c>
      <c r="B9" s="42" t="s">
        <v>91</v>
      </c>
      <c r="C9" s="44" t="s">
        <v>85</v>
      </c>
      <c r="D9" s="44" t="s">
        <v>84</v>
      </c>
      <c r="E9" s="44" t="s">
        <v>84</v>
      </c>
      <c r="F9" s="44" t="s">
        <v>84</v>
      </c>
      <c r="G9" s="44" t="s">
        <v>84</v>
      </c>
      <c r="H9" s="44" t="s">
        <v>84</v>
      </c>
      <c r="I9" s="44" t="s">
        <v>84</v>
      </c>
      <c r="J9" s="44" t="s">
        <v>85</v>
      </c>
      <c r="L9" s="4" t="s">
        <v>160</v>
      </c>
      <c r="M9" s="4" t="s">
        <v>161</v>
      </c>
      <c r="N9" s="4" t="s">
        <v>162</v>
      </c>
      <c r="O9" s="4" t="s">
        <v>83</v>
      </c>
      <c r="P9" s="4" t="s">
        <v>91</v>
      </c>
      <c r="Q9" s="4" t="s">
        <v>165</v>
      </c>
      <c r="R9" s="4" t="s">
        <v>83</v>
      </c>
      <c r="S9" s="4" t="s">
        <v>164</v>
      </c>
      <c r="T9" s="67" t="s">
        <v>200</v>
      </c>
      <c r="U9" s="6" t="s">
        <v>292</v>
      </c>
      <c r="V9" s="67" t="s">
        <v>200</v>
      </c>
      <c r="W9" s="6" t="s">
        <v>293</v>
      </c>
      <c r="X9" s="6" t="s">
        <v>85</v>
      </c>
      <c r="Y9" s="68">
        <v>1</v>
      </c>
      <c r="Z9" s="69">
        <v>12.5</v>
      </c>
      <c r="AA9" s="69">
        <v>12.5</v>
      </c>
    </row>
    <row r="10" spans="1:27">
      <c r="A10" s="42" t="s">
        <v>83</v>
      </c>
      <c r="B10" s="42" t="s">
        <v>93</v>
      </c>
      <c r="C10" s="44" t="s">
        <v>85</v>
      </c>
      <c r="D10" s="44" t="s">
        <v>84</v>
      </c>
      <c r="E10" s="44" t="s">
        <v>84</v>
      </c>
      <c r="F10" s="44" t="s">
        <v>84</v>
      </c>
      <c r="G10" s="44" t="s">
        <v>84</v>
      </c>
      <c r="H10" s="44" t="s">
        <v>84</v>
      </c>
      <c r="I10" s="44" t="s">
        <v>84</v>
      </c>
      <c r="J10" s="44" t="s">
        <v>85</v>
      </c>
      <c r="L10" s="4" t="s">
        <v>217</v>
      </c>
      <c r="M10" s="4" t="s">
        <v>161</v>
      </c>
      <c r="N10" s="4" t="s">
        <v>416</v>
      </c>
      <c r="O10" s="4" t="s">
        <v>83</v>
      </c>
      <c r="P10" s="4" t="s">
        <v>121</v>
      </c>
      <c r="Q10" s="4" t="s">
        <v>216</v>
      </c>
      <c r="R10" s="4" t="s">
        <v>83</v>
      </c>
      <c r="S10" s="4" t="s">
        <v>164</v>
      </c>
      <c r="T10" s="67" t="s">
        <v>201</v>
      </c>
      <c r="U10" s="6" t="s">
        <v>296</v>
      </c>
      <c r="V10" s="67" t="s">
        <v>201</v>
      </c>
      <c r="W10" s="6" t="s">
        <v>417</v>
      </c>
      <c r="X10" s="6" t="s">
        <v>208</v>
      </c>
      <c r="Y10" s="68">
        <v>1.25</v>
      </c>
      <c r="Z10" s="69">
        <v>12.5</v>
      </c>
      <c r="AA10" s="69">
        <v>15.63</v>
      </c>
    </row>
    <row r="11" spans="1:27">
      <c r="A11" s="41" t="s">
        <v>140</v>
      </c>
      <c r="B11" s="42" t="s">
        <v>83</v>
      </c>
      <c r="C11" s="43" t="s">
        <v>209</v>
      </c>
      <c r="D11" s="43" t="s">
        <v>208</v>
      </c>
      <c r="E11" s="43" t="s">
        <v>138</v>
      </c>
      <c r="F11" s="43" t="s">
        <v>117</v>
      </c>
      <c r="G11" s="43" t="s">
        <v>198</v>
      </c>
      <c r="H11" s="43" t="s">
        <v>210</v>
      </c>
      <c r="I11" s="43" t="s">
        <v>198</v>
      </c>
      <c r="J11" s="43" t="s">
        <v>211</v>
      </c>
      <c r="L11" s="4" t="s">
        <v>217</v>
      </c>
      <c r="M11" s="4" t="s">
        <v>161</v>
      </c>
      <c r="N11" s="4" t="s">
        <v>418</v>
      </c>
      <c r="O11" s="4" t="s">
        <v>83</v>
      </c>
      <c r="P11" s="4" t="s">
        <v>86</v>
      </c>
      <c r="Q11" s="4" t="s">
        <v>166</v>
      </c>
      <c r="R11" s="4" t="s">
        <v>83</v>
      </c>
      <c r="S11" s="4" t="s">
        <v>164</v>
      </c>
      <c r="T11" s="67" t="s">
        <v>202</v>
      </c>
      <c r="U11" s="6" t="s">
        <v>296</v>
      </c>
      <c r="V11" s="67" t="s">
        <v>202</v>
      </c>
      <c r="W11" s="6" t="s">
        <v>306</v>
      </c>
      <c r="X11" s="6" t="s">
        <v>138</v>
      </c>
      <c r="Y11" s="68">
        <v>2</v>
      </c>
      <c r="Z11" s="69">
        <v>12.5</v>
      </c>
      <c r="AA11" s="69">
        <v>25</v>
      </c>
    </row>
    <row r="12" spans="1:27">
      <c r="A12" s="42" t="s">
        <v>83</v>
      </c>
      <c r="B12" s="42" t="s">
        <v>89</v>
      </c>
      <c r="C12" s="44" t="s">
        <v>84</v>
      </c>
      <c r="D12" s="44" t="s">
        <v>84</v>
      </c>
      <c r="E12" s="44" t="s">
        <v>84</v>
      </c>
      <c r="F12" s="44" t="s">
        <v>138</v>
      </c>
      <c r="G12" s="44" t="s">
        <v>84</v>
      </c>
      <c r="H12" s="44" t="s">
        <v>210</v>
      </c>
      <c r="I12" s="44" t="s">
        <v>198</v>
      </c>
      <c r="J12" s="44" t="s">
        <v>212</v>
      </c>
      <c r="L12" s="4" t="s">
        <v>217</v>
      </c>
      <c r="M12" s="4" t="s">
        <v>161</v>
      </c>
      <c r="N12" s="4" t="s">
        <v>419</v>
      </c>
      <c r="O12" s="4" t="s">
        <v>83</v>
      </c>
      <c r="P12" s="4" t="s">
        <v>93</v>
      </c>
      <c r="Q12" s="4" t="s">
        <v>168</v>
      </c>
      <c r="R12" s="4" t="s">
        <v>83</v>
      </c>
      <c r="S12" s="4" t="s">
        <v>164</v>
      </c>
      <c r="T12" s="67" t="s">
        <v>203</v>
      </c>
      <c r="U12" s="6" t="s">
        <v>318</v>
      </c>
      <c r="V12" s="67" t="s">
        <v>203</v>
      </c>
      <c r="W12" s="6" t="s">
        <v>293</v>
      </c>
      <c r="X12" s="6" t="s">
        <v>138</v>
      </c>
      <c r="Y12" s="68">
        <v>2</v>
      </c>
      <c r="Z12" s="69">
        <v>12.5</v>
      </c>
      <c r="AA12" s="69">
        <v>25</v>
      </c>
    </row>
    <row r="13" spans="1:27">
      <c r="A13" s="42" t="s">
        <v>83</v>
      </c>
      <c r="B13" s="42" t="s">
        <v>86</v>
      </c>
      <c r="C13" s="44" t="s">
        <v>84</v>
      </c>
      <c r="D13" s="44" t="s">
        <v>84</v>
      </c>
      <c r="E13" s="44" t="s">
        <v>138</v>
      </c>
      <c r="F13" s="44" t="s">
        <v>84</v>
      </c>
      <c r="G13" s="44" t="s">
        <v>84</v>
      </c>
      <c r="H13" s="44" t="s">
        <v>84</v>
      </c>
      <c r="I13" s="44" t="s">
        <v>84</v>
      </c>
      <c r="J13" s="44" t="s">
        <v>138</v>
      </c>
      <c r="L13" s="4" t="s">
        <v>217</v>
      </c>
      <c r="M13" s="4" t="s">
        <v>161</v>
      </c>
      <c r="N13" s="4" t="s">
        <v>420</v>
      </c>
      <c r="O13" s="4" t="s">
        <v>83</v>
      </c>
      <c r="P13" s="4" t="s">
        <v>89</v>
      </c>
      <c r="Q13" s="4" t="s">
        <v>170</v>
      </c>
      <c r="R13" s="4" t="s">
        <v>83</v>
      </c>
      <c r="S13" s="4" t="s">
        <v>164</v>
      </c>
      <c r="T13" s="67" t="s">
        <v>203</v>
      </c>
      <c r="U13" s="6" t="s">
        <v>298</v>
      </c>
      <c r="V13" s="67" t="s">
        <v>203</v>
      </c>
      <c r="W13" s="6" t="s">
        <v>340</v>
      </c>
      <c r="X13" s="6" t="s">
        <v>138</v>
      </c>
      <c r="Y13" s="68">
        <v>2</v>
      </c>
      <c r="Z13" s="69">
        <v>12.5</v>
      </c>
      <c r="AA13" s="69">
        <v>25</v>
      </c>
    </row>
    <row r="14" spans="1:27">
      <c r="A14" s="42" t="s">
        <v>83</v>
      </c>
      <c r="B14" s="42" t="s">
        <v>90</v>
      </c>
      <c r="C14" s="44" t="s">
        <v>84</v>
      </c>
      <c r="D14" s="44" t="s">
        <v>84</v>
      </c>
      <c r="E14" s="44" t="s">
        <v>84</v>
      </c>
      <c r="F14" s="44" t="s">
        <v>84</v>
      </c>
      <c r="G14" s="44" t="s">
        <v>198</v>
      </c>
      <c r="H14" s="44" t="s">
        <v>84</v>
      </c>
      <c r="I14" s="44" t="s">
        <v>84</v>
      </c>
      <c r="J14" s="44" t="s">
        <v>198</v>
      </c>
      <c r="L14" s="4" t="s">
        <v>217</v>
      </c>
      <c r="M14" s="4" t="s">
        <v>161</v>
      </c>
      <c r="N14" s="4" t="s">
        <v>421</v>
      </c>
      <c r="O14" s="4" t="s">
        <v>83</v>
      </c>
      <c r="P14" s="4" t="s">
        <v>90</v>
      </c>
      <c r="Q14" s="4" t="s">
        <v>167</v>
      </c>
      <c r="R14" s="4" t="s">
        <v>83</v>
      </c>
      <c r="S14" s="4" t="s">
        <v>164</v>
      </c>
      <c r="T14" s="67" t="s">
        <v>204</v>
      </c>
      <c r="U14" s="6" t="s">
        <v>318</v>
      </c>
      <c r="V14" s="67" t="s">
        <v>204</v>
      </c>
      <c r="W14" s="6" t="s">
        <v>351</v>
      </c>
      <c r="X14" s="6" t="s">
        <v>198</v>
      </c>
      <c r="Y14" s="68">
        <v>0.5</v>
      </c>
      <c r="Z14" s="69">
        <v>12.5</v>
      </c>
      <c r="AA14" s="69">
        <v>6.25</v>
      </c>
    </row>
    <row r="15" spans="1:27">
      <c r="A15" s="42" t="s">
        <v>83</v>
      </c>
      <c r="B15" s="42" t="s">
        <v>121</v>
      </c>
      <c r="C15" s="44" t="s">
        <v>84</v>
      </c>
      <c r="D15" s="44" t="s">
        <v>208</v>
      </c>
      <c r="E15" s="44" t="s">
        <v>84</v>
      </c>
      <c r="F15" s="44" t="s">
        <v>84</v>
      </c>
      <c r="G15" s="44" t="s">
        <v>84</v>
      </c>
      <c r="H15" s="44" t="s">
        <v>84</v>
      </c>
      <c r="I15" s="44" t="s">
        <v>84</v>
      </c>
      <c r="J15" s="44" t="s">
        <v>208</v>
      </c>
      <c r="L15" s="4" t="s">
        <v>160</v>
      </c>
      <c r="M15" s="4" t="s">
        <v>161</v>
      </c>
      <c r="N15" s="4" t="s">
        <v>422</v>
      </c>
      <c r="O15" s="4" t="s">
        <v>83</v>
      </c>
      <c r="P15" s="4" t="s">
        <v>89</v>
      </c>
      <c r="Q15" s="4" t="s">
        <v>170</v>
      </c>
      <c r="R15" s="4" t="s">
        <v>83</v>
      </c>
      <c r="S15" s="4" t="s">
        <v>164</v>
      </c>
      <c r="T15" s="67" t="s">
        <v>205</v>
      </c>
      <c r="U15" s="6" t="s">
        <v>350</v>
      </c>
      <c r="V15" s="67" t="s">
        <v>205</v>
      </c>
      <c r="W15" s="6" t="s">
        <v>341</v>
      </c>
      <c r="X15" s="6" t="s">
        <v>139</v>
      </c>
      <c r="Y15" s="68">
        <v>0.25</v>
      </c>
      <c r="Z15" s="69">
        <v>12.5</v>
      </c>
      <c r="AA15" s="69">
        <v>3.13</v>
      </c>
    </row>
    <row r="16" spans="1:27">
      <c r="A16" s="42" t="s">
        <v>83</v>
      </c>
      <c r="B16" s="42" t="s">
        <v>92</v>
      </c>
      <c r="C16" s="44" t="s">
        <v>209</v>
      </c>
      <c r="D16" s="44" t="s">
        <v>84</v>
      </c>
      <c r="E16" s="44" t="s">
        <v>84</v>
      </c>
      <c r="F16" s="44" t="s">
        <v>84</v>
      </c>
      <c r="G16" s="44" t="s">
        <v>84</v>
      </c>
      <c r="H16" s="44" t="s">
        <v>84</v>
      </c>
      <c r="I16" s="44" t="s">
        <v>84</v>
      </c>
      <c r="J16" s="44" t="s">
        <v>209</v>
      </c>
      <c r="L16" s="4" t="s">
        <v>217</v>
      </c>
      <c r="M16" s="4" t="s">
        <v>161</v>
      </c>
      <c r="N16" s="4" t="s">
        <v>420</v>
      </c>
      <c r="O16" s="4" t="s">
        <v>83</v>
      </c>
      <c r="P16" s="4" t="s">
        <v>89</v>
      </c>
      <c r="Q16" s="4" t="s">
        <v>170</v>
      </c>
      <c r="R16" s="4" t="s">
        <v>83</v>
      </c>
      <c r="S16" s="4" t="s">
        <v>164</v>
      </c>
      <c r="T16" s="67" t="s">
        <v>205</v>
      </c>
      <c r="U16" s="6" t="s">
        <v>341</v>
      </c>
      <c r="V16" s="67" t="s">
        <v>205</v>
      </c>
      <c r="W16" s="6" t="s">
        <v>423</v>
      </c>
      <c r="X16" s="6" t="s">
        <v>210</v>
      </c>
      <c r="Y16" s="68">
        <v>1.75</v>
      </c>
      <c r="Z16" s="69">
        <v>12.5</v>
      </c>
      <c r="AA16" s="69">
        <v>21.88</v>
      </c>
    </row>
    <row r="17" spans="1:27">
      <c r="A17" s="42" t="s">
        <v>83</v>
      </c>
      <c r="B17" s="42" t="s">
        <v>93</v>
      </c>
      <c r="C17" s="44" t="s">
        <v>84</v>
      </c>
      <c r="D17" s="44" t="s">
        <v>84</v>
      </c>
      <c r="E17" s="44" t="s">
        <v>84</v>
      </c>
      <c r="F17" s="44" t="s">
        <v>138</v>
      </c>
      <c r="G17" s="44" t="s">
        <v>84</v>
      </c>
      <c r="H17" s="44" t="s">
        <v>84</v>
      </c>
      <c r="I17" s="44" t="s">
        <v>84</v>
      </c>
      <c r="J17" s="44" t="s">
        <v>138</v>
      </c>
      <c r="L17" s="4" t="s">
        <v>217</v>
      </c>
      <c r="M17" s="4" t="s">
        <v>161</v>
      </c>
      <c r="N17" s="4" t="s">
        <v>420</v>
      </c>
      <c r="O17" s="4" t="s">
        <v>83</v>
      </c>
      <c r="P17" s="4" t="s">
        <v>89</v>
      </c>
      <c r="Q17" s="4" t="s">
        <v>170</v>
      </c>
      <c r="R17" s="4" t="s">
        <v>83</v>
      </c>
      <c r="S17" s="4" t="s">
        <v>164</v>
      </c>
      <c r="T17" s="67" t="s">
        <v>206</v>
      </c>
      <c r="U17" s="6" t="s">
        <v>307</v>
      </c>
      <c r="V17" s="67" t="s">
        <v>206</v>
      </c>
      <c r="W17" s="6" t="s">
        <v>341</v>
      </c>
      <c r="X17" s="6" t="s">
        <v>198</v>
      </c>
      <c r="Y17" s="68">
        <v>0.5</v>
      </c>
      <c r="Z17" s="69">
        <v>12.5</v>
      </c>
      <c r="AA17" s="69">
        <v>6.25</v>
      </c>
    </row>
    <row r="18" spans="1:27">
      <c r="A18" s="45" t="s">
        <v>94</v>
      </c>
      <c r="B18" s="46" t="s">
        <v>83</v>
      </c>
      <c r="C18" s="47" t="s">
        <v>213</v>
      </c>
      <c r="D18" s="47" t="s">
        <v>208</v>
      </c>
      <c r="E18" s="47" t="s">
        <v>138</v>
      </c>
      <c r="F18" s="47" t="s">
        <v>117</v>
      </c>
      <c r="G18" s="47" t="s">
        <v>198</v>
      </c>
      <c r="H18" s="47" t="s">
        <v>138</v>
      </c>
      <c r="I18" s="47" t="s">
        <v>198</v>
      </c>
      <c r="J18" s="47" t="s">
        <v>214</v>
      </c>
    </row>
    <row r="21" spans="1:27">
      <c r="I21" t="s">
        <v>215</v>
      </c>
      <c r="J21">
        <f>20.25</f>
        <v>20.25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D03D7-EBC2-4D0E-9705-7DA2836C0D74}">
  <dimension ref="A1:AB17"/>
  <sheetViews>
    <sheetView workbookViewId="0">
      <selection activeCell="L81" sqref="L81"/>
    </sheetView>
  </sheetViews>
  <sheetFormatPr baseColWidth="10" defaultColWidth="8.83203125" defaultRowHeight="15"/>
  <cols>
    <col min="1" max="1" width="29.6640625" bestFit="1" customWidth="1"/>
    <col min="2" max="2" width="13" bestFit="1" customWidth="1"/>
    <col min="3" max="9" width="9.83203125" bestFit="1" customWidth="1"/>
    <col min="10" max="10" width="8" bestFit="1" customWidth="1"/>
    <col min="11" max="11" width="11.83203125" bestFit="1" customWidth="1"/>
    <col min="12" max="14" width="13" bestFit="1" customWidth="1"/>
    <col min="15" max="15" width="112.6640625" bestFit="1" customWidth="1"/>
    <col min="16" max="16" width="4.1640625" bestFit="1" customWidth="1"/>
    <col min="17" max="17" width="12.33203125" bestFit="1" customWidth="1"/>
    <col min="18" max="18" width="17.33203125" bestFit="1" customWidth="1"/>
    <col min="19" max="19" width="4.33203125" bestFit="1" customWidth="1"/>
    <col min="20" max="20" width="6.33203125" bestFit="1" customWidth="1"/>
    <col min="21" max="21" width="10.1640625" bestFit="1" customWidth="1"/>
    <col min="22" max="22" width="11" bestFit="1" customWidth="1"/>
    <col min="23" max="23" width="10.1640625" bestFit="1" customWidth="1"/>
    <col min="24" max="24" width="11" bestFit="1" customWidth="1"/>
    <col min="25" max="25" width="10.33203125" bestFit="1" customWidth="1"/>
    <col min="26" max="26" width="15.33203125" bestFit="1" customWidth="1"/>
    <col min="27" max="27" width="15" bestFit="1" customWidth="1"/>
    <col min="28" max="28" width="12" bestFit="1" customWidth="1"/>
    <col min="29" max="29" width="11" bestFit="1" customWidth="1"/>
    <col min="30" max="30" width="10.1640625" bestFit="1" customWidth="1"/>
    <col min="31" max="31" width="11" bestFit="1" customWidth="1"/>
    <col min="32" max="32" width="10.33203125" bestFit="1" customWidth="1"/>
    <col min="33" max="33" width="15.33203125" bestFit="1" customWidth="1"/>
    <col min="34" max="34" width="15" bestFit="1" customWidth="1"/>
    <col min="35" max="35" width="12" bestFit="1" customWidth="1"/>
  </cols>
  <sheetData>
    <row r="1" spans="1:28">
      <c r="A1" s="49" t="s">
        <v>72</v>
      </c>
      <c r="B1" s="49" t="s">
        <v>73</v>
      </c>
      <c r="C1" s="49" t="s">
        <v>223</v>
      </c>
      <c r="D1" s="49" t="s">
        <v>224</v>
      </c>
      <c r="E1" s="49" t="s">
        <v>225</v>
      </c>
      <c r="F1" s="49" t="s">
        <v>226</v>
      </c>
      <c r="G1" s="49" t="s">
        <v>227</v>
      </c>
      <c r="H1" s="49" t="s">
        <v>228</v>
      </c>
      <c r="I1" s="49" t="s">
        <v>229</v>
      </c>
      <c r="J1" s="49" t="s">
        <v>81</v>
      </c>
      <c r="K1" s="85" t="s">
        <v>431</v>
      </c>
      <c r="M1" t="s">
        <v>72</v>
      </c>
      <c r="N1" t="s">
        <v>146</v>
      </c>
      <c r="O1" t="s">
        <v>147</v>
      </c>
      <c r="P1" t="s">
        <v>148</v>
      </c>
      <c r="Q1" t="s">
        <v>73</v>
      </c>
      <c r="R1" t="s">
        <v>149</v>
      </c>
      <c r="S1" t="s">
        <v>150</v>
      </c>
      <c r="T1" t="s">
        <v>151</v>
      </c>
      <c r="U1" t="s">
        <v>152</v>
      </c>
      <c r="V1" t="s">
        <v>153</v>
      </c>
      <c r="W1" t="s">
        <v>154</v>
      </c>
      <c r="X1" t="s">
        <v>155</v>
      </c>
      <c r="Y1" t="s">
        <v>156</v>
      </c>
      <c r="Z1" t="s">
        <v>157</v>
      </c>
      <c r="AA1" t="s">
        <v>158</v>
      </c>
      <c r="AB1" t="s">
        <v>159</v>
      </c>
    </row>
    <row r="2" spans="1:28">
      <c r="A2" s="49" t="s">
        <v>87</v>
      </c>
      <c r="B2" s="50" t="s">
        <v>83</v>
      </c>
      <c r="C2" s="51" t="s">
        <v>95</v>
      </c>
      <c r="D2" s="51" t="s">
        <v>84</v>
      </c>
      <c r="E2" s="51" t="s">
        <v>84</v>
      </c>
      <c r="F2" s="51" t="s">
        <v>84</v>
      </c>
      <c r="G2" s="51" t="s">
        <v>84</v>
      </c>
      <c r="H2" s="51" t="s">
        <v>84</v>
      </c>
      <c r="I2" s="51" t="s">
        <v>84</v>
      </c>
      <c r="J2" s="51" t="s">
        <v>95</v>
      </c>
      <c r="K2" s="86" t="s">
        <v>95</v>
      </c>
      <c r="M2" t="s">
        <v>160</v>
      </c>
      <c r="N2" t="s">
        <v>161</v>
      </c>
      <c r="O2" t="s">
        <v>162</v>
      </c>
      <c r="Q2" t="s">
        <v>90</v>
      </c>
      <c r="R2" t="s">
        <v>167</v>
      </c>
      <c r="T2" t="s">
        <v>164</v>
      </c>
      <c r="U2" s="48">
        <v>43508</v>
      </c>
      <c r="V2" s="11">
        <v>0.375</v>
      </c>
      <c r="W2" s="48">
        <v>43508</v>
      </c>
      <c r="X2" s="11">
        <v>0.41666666666666669</v>
      </c>
      <c r="Y2" s="12">
        <v>4.1666666666666664E-2</v>
      </c>
      <c r="Z2">
        <v>1</v>
      </c>
      <c r="AA2">
        <v>12.5</v>
      </c>
      <c r="AB2">
        <v>12.5</v>
      </c>
    </row>
    <row r="3" spans="1:28">
      <c r="A3" s="50" t="s">
        <v>83</v>
      </c>
      <c r="B3" s="50" t="s">
        <v>89</v>
      </c>
      <c r="C3" s="52" t="s">
        <v>85</v>
      </c>
      <c r="D3" s="52" t="s">
        <v>84</v>
      </c>
      <c r="E3" s="52" t="s">
        <v>84</v>
      </c>
      <c r="F3" s="52" t="s">
        <v>84</v>
      </c>
      <c r="G3" s="52" t="s">
        <v>84</v>
      </c>
      <c r="H3" s="52" t="s">
        <v>84</v>
      </c>
      <c r="I3" s="52" t="s">
        <v>84</v>
      </c>
      <c r="J3" s="52" t="s">
        <v>85</v>
      </c>
      <c r="K3" s="87" t="s">
        <v>85</v>
      </c>
      <c r="M3" t="s">
        <v>160</v>
      </c>
      <c r="N3" t="s">
        <v>161</v>
      </c>
      <c r="O3" t="s">
        <v>162</v>
      </c>
      <c r="Q3" t="s">
        <v>93</v>
      </c>
      <c r="R3" t="s">
        <v>168</v>
      </c>
      <c r="T3" t="s">
        <v>164</v>
      </c>
      <c r="U3" s="48">
        <v>43508</v>
      </c>
      <c r="V3" s="11">
        <v>0.375</v>
      </c>
      <c r="W3" s="48">
        <v>43508</v>
      </c>
      <c r="X3" s="11">
        <v>0.41666666666666669</v>
      </c>
      <c r="Y3" s="12">
        <v>4.1666666666666664E-2</v>
      </c>
      <c r="Z3">
        <v>1</v>
      </c>
      <c r="AA3">
        <v>12.5</v>
      </c>
      <c r="AB3">
        <v>12.5</v>
      </c>
    </row>
    <row r="4" spans="1:28">
      <c r="A4" s="50" t="s">
        <v>83</v>
      </c>
      <c r="B4" s="50" t="s">
        <v>86</v>
      </c>
      <c r="C4" s="52" t="s">
        <v>85</v>
      </c>
      <c r="D4" s="52" t="s">
        <v>84</v>
      </c>
      <c r="E4" s="52" t="s">
        <v>84</v>
      </c>
      <c r="F4" s="52" t="s">
        <v>84</v>
      </c>
      <c r="G4" s="52" t="s">
        <v>84</v>
      </c>
      <c r="H4" s="52" t="s">
        <v>84</v>
      </c>
      <c r="I4" s="52" t="s">
        <v>84</v>
      </c>
      <c r="J4" s="52" t="s">
        <v>85</v>
      </c>
      <c r="K4" s="87" t="s">
        <v>85</v>
      </c>
      <c r="M4" t="s">
        <v>160</v>
      </c>
      <c r="N4" t="s">
        <v>161</v>
      </c>
      <c r="O4" t="s">
        <v>162</v>
      </c>
      <c r="Q4" t="s">
        <v>89</v>
      </c>
      <c r="R4" t="s">
        <v>170</v>
      </c>
      <c r="T4" t="s">
        <v>164</v>
      </c>
      <c r="U4" s="48">
        <v>43508</v>
      </c>
      <c r="V4" s="11">
        <v>0.375</v>
      </c>
      <c r="W4" s="48">
        <v>43508</v>
      </c>
      <c r="X4" s="11">
        <v>0.41666666666666669</v>
      </c>
      <c r="Y4" s="12">
        <v>4.1666666666666664E-2</v>
      </c>
      <c r="Z4">
        <v>1</v>
      </c>
      <c r="AA4">
        <v>12.5</v>
      </c>
      <c r="AB4">
        <v>12.5</v>
      </c>
    </row>
    <row r="5" spans="1:28">
      <c r="A5" s="50" t="s">
        <v>83</v>
      </c>
      <c r="B5" s="50" t="s">
        <v>90</v>
      </c>
      <c r="C5" s="52" t="s">
        <v>85</v>
      </c>
      <c r="D5" s="52" t="s">
        <v>84</v>
      </c>
      <c r="E5" s="52" t="s">
        <v>84</v>
      </c>
      <c r="F5" s="52" t="s">
        <v>84</v>
      </c>
      <c r="G5" s="52" t="s">
        <v>84</v>
      </c>
      <c r="H5" s="52" t="s">
        <v>84</v>
      </c>
      <c r="I5" s="52" t="s">
        <v>84</v>
      </c>
      <c r="J5" s="52" t="s">
        <v>85</v>
      </c>
      <c r="K5" s="87" t="s">
        <v>85</v>
      </c>
      <c r="M5" t="s">
        <v>160</v>
      </c>
      <c r="N5" t="s">
        <v>161</v>
      </c>
      <c r="O5" t="s">
        <v>162</v>
      </c>
      <c r="Q5" t="s">
        <v>86</v>
      </c>
      <c r="R5" t="s">
        <v>166</v>
      </c>
      <c r="T5" t="s">
        <v>164</v>
      </c>
      <c r="U5" s="48">
        <v>43508</v>
      </c>
      <c r="V5" s="11">
        <v>0.41666666666666669</v>
      </c>
      <c r="W5" s="48">
        <v>43508</v>
      </c>
      <c r="X5" s="11">
        <v>0.45833333333333331</v>
      </c>
      <c r="Y5" s="12">
        <v>4.1666666666666664E-2</v>
      </c>
      <c r="Z5">
        <v>1</v>
      </c>
      <c r="AA5">
        <v>12.5</v>
      </c>
      <c r="AB5">
        <v>12.5</v>
      </c>
    </row>
    <row r="6" spans="1:28">
      <c r="A6" s="50" t="s">
        <v>83</v>
      </c>
      <c r="B6" s="50" t="s">
        <v>121</v>
      </c>
      <c r="C6" s="52" t="s">
        <v>85</v>
      </c>
      <c r="D6" s="52" t="s">
        <v>84</v>
      </c>
      <c r="E6" s="52" t="s">
        <v>84</v>
      </c>
      <c r="F6" s="52" t="s">
        <v>84</v>
      </c>
      <c r="G6" s="52" t="s">
        <v>84</v>
      </c>
      <c r="H6" s="52" t="s">
        <v>84</v>
      </c>
      <c r="I6" s="52" t="s">
        <v>84</v>
      </c>
      <c r="J6" s="52" t="s">
        <v>85</v>
      </c>
      <c r="K6" s="87" t="s">
        <v>85</v>
      </c>
      <c r="M6" t="s">
        <v>160</v>
      </c>
      <c r="N6" t="s">
        <v>161</v>
      </c>
      <c r="O6" t="s">
        <v>162</v>
      </c>
      <c r="Q6" t="s">
        <v>121</v>
      </c>
      <c r="R6" t="s">
        <v>216</v>
      </c>
      <c r="T6" t="s">
        <v>164</v>
      </c>
      <c r="U6" s="48">
        <v>43508</v>
      </c>
      <c r="V6" s="11">
        <v>0.41666666666666669</v>
      </c>
      <c r="W6" s="48">
        <v>43508</v>
      </c>
      <c r="X6" s="11">
        <v>0.45833333333333331</v>
      </c>
      <c r="Y6" s="12">
        <v>4.1666666666666664E-2</v>
      </c>
      <c r="Z6">
        <v>1</v>
      </c>
      <c r="AA6">
        <v>12.5</v>
      </c>
      <c r="AB6">
        <v>12.5</v>
      </c>
    </row>
    <row r="7" spans="1:28">
      <c r="A7" s="50" t="s">
        <v>83</v>
      </c>
      <c r="B7" s="50" t="s">
        <v>91</v>
      </c>
      <c r="C7" s="52" t="s">
        <v>85</v>
      </c>
      <c r="D7" s="52" t="s">
        <v>84</v>
      </c>
      <c r="E7" s="52" t="s">
        <v>84</v>
      </c>
      <c r="F7" s="52" t="s">
        <v>84</v>
      </c>
      <c r="G7" s="52" t="s">
        <v>84</v>
      </c>
      <c r="H7" s="52" t="s">
        <v>84</v>
      </c>
      <c r="I7" s="52" t="s">
        <v>84</v>
      </c>
      <c r="J7" s="52" t="s">
        <v>85</v>
      </c>
      <c r="K7" s="87" t="s">
        <v>85</v>
      </c>
      <c r="M7" t="s">
        <v>160</v>
      </c>
      <c r="N7" t="s">
        <v>161</v>
      </c>
      <c r="O7" t="s">
        <v>162</v>
      </c>
      <c r="Q7" t="s">
        <v>92</v>
      </c>
      <c r="R7" t="s">
        <v>163</v>
      </c>
      <c r="T7" t="s">
        <v>164</v>
      </c>
      <c r="U7" s="48">
        <v>43508</v>
      </c>
      <c r="V7" s="11">
        <v>0.41666666666666669</v>
      </c>
      <c r="W7" s="48">
        <v>43508</v>
      </c>
      <c r="X7" s="11">
        <v>0.45833333333333331</v>
      </c>
      <c r="Y7" s="12">
        <v>4.1666666666666664E-2</v>
      </c>
      <c r="Z7">
        <v>1</v>
      </c>
      <c r="AA7">
        <v>12.5</v>
      </c>
      <c r="AB7">
        <v>12.5</v>
      </c>
    </row>
    <row r="8" spans="1:28">
      <c r="A8" s="50" t="s">
        <v>83</v>
      </c>
      <c r="B8" s="50" t="s">
        <v>92</v>
      </c>
      <c r="C8" s="52" t="s">
        <v>85</v>
      </c>
      <c r="D8" s="52" t="s">
        <v>84</v>
      </c>
      <c r="E8" s="52" t="s">
        <v>84</v>
      </c>
      <c r="F8" s="52" t="s">
        <v>84</v>
      </c>
      <c r="G8" s="52" t="s">
        <v>84</v>
      </c>
      <c r="H8" s="52" t="s">
        <v>84</v>
      </c>
      <c r="I8" s="52" t="s">
        <v>84</v>
      </c>
      <c r="J8" s="52" t="s">
        <v>85</v>
      </c>
      <c r="K8" s="87" t="s">
        <v>85</v>
      </c>
      <c r="M8" t="s">
        <v>160</v>
      </c>
      <c r="N8" t="s">
        <v>161</v>
      </c>
      <c r="O8" t="s">
        <v>162</v>
      </c>
      <c r="Q8" t="s">
        <v>91</v>
      </c>
      <c r="R8" t="s">
        <v>165</v>
      </c>
      <c r="T8" t="s">
        <v>164</v>
      </c>
      <c r="U8" s="48">
        <v>43508</v>
      </c>
      <c r="V8" s="11">
        <v>0.41666666666666669</v>
      </c>
      <c r="W8" s="48">
        <v>43508</v>
      </c>
      <c r="X8" s="11">
        <v>0.45833333333333331</v>
      </c>
      <c r="Y8" s="12">
        <v>4.1666666666666664E-2</v>
      </c>
      <c r="Z8">
        <v>1</v>
      </c>
      <c r="AA8">
        <v>12.5</v>
      </c>
      <c r="AB8">
        <v>12.5</v>
      </c>
    </row>
    <row r="9" spans="1:28">
      <c r="A9" s="50" t="s">
        <v>83</v>
      </c>
      <c r="B9" s="50" t="s">
        <v>93</v>
      </c>
      <c r="C9" s="52" t="s">
        <v>85</v>
      </c>
      <c r="D9" s="52" t="s">
        <v>84</v>
      </c>
      <c r="E9" s="52" t="s">
        <v>84</v>
      </c>
      <c r="F9" s="52" t="s">
        <v>84</v>
      </c>
      <c r="G9" s="52" t="s">
        <v>84</v>
      </c>
      <c r="H9" s="52" t="s">
        <v>84</v>
      </c>
      <c r="I9" s="52" t="s">
        <v>84</v>
      </c>
      <c r="J9" s="52" t="s">
        <v>85</v>
      </c>
      <c r="K9" s="87" t="s">
        <v>85</v>
      </c>
      <c r="M9" t="s">
        <v>217</v>
      </c>
      <c r="N9" t="s">
        <v>161</v>
      </c>
      <c r="O9" t="s">
        <v>218</v>
      </c>
      <c r="Q9" t="s">
        <v>92</v>
      </c>
      <c r="R9" t="s">
        <v>163</v>
      </c>
      <c r="T9" t="s">
        <v>164</v>
      </c>
      <c r="U9" s="48">
        <v>43508</v>
      </c>
      <c r="V9" s="11">
        <v>0.76388888888888884</v>
      </c>
      <c r="W9" s="48">
        <v>43508</v>
      </c>
      <c r="X9" s="11">
        <v>0.88888888888888884</v>
      </c>
      <c r="Y9" s="12">
        <v>0.125</v>
      </c>
      <c r="Z9">
        <v>3</v>
      </c>
      <c r="AA9">
        <v>12.5</v>
      </c>
      <c r="AB9">
        <v>37.5</v>
      </c>
    </row>
    <row r="10" spans="1:28">
      <c r="A10" s="49" t="s">
        <v>140</v>
      </c>
      <c r="B10" s="50" t="s">
        <v>83</v>
      </c>
      <c r="C10" s="51" t="s">
        <v>209</v>
      </c>
      <c r="D10" s="51" t="s">
        <v>230</v>
      </c>
      <c r="E10" s="51" t="s">
        <v>138</v>
      </c>
      <c r="F10" s="51" t="s">
        <v>84</v>
      </c>
      <c r="G10" s="51" t="s">
        <v>84</v>
      </c>
      <c r="H10" s="51" t="s">
        <v>84</v>
      </c>
      <c r="I10" s="51" t="s">
        <v>84</v>
      </c>
      <c r="J10" s="51" t="s">
        <v>231</v>
      </c>
      <c r="K10" s="86">
        <v>0.29166666666666669</v>
      </c>
      <c r="M10" t="s">
        <v>217</v>
      </c>
      <c r="N10" t="s">
        <v>161</v>
      </c>
      <c r="O10" t="s">
        <v>219</v>
      </c>
      <c r="Q10" t="s">
        <v>86</v>
      </c>
      <c r="R10" t="s">
        <v>166</v>
      </c>
      <c r="T10" t="s">
        <v>164</v>
      </c>
      <c r="U10" s="48">
        <v>43536</v>
      </c>
      <c r="V10" s="11">
        <v>0.375</v>
      </c>
      <c r="W10" s="48">
        <v>43536</v>
      </c>
      <c r="X10" s="11">
        <v>0.41666666666666669</v>
      </c>
      <c r="Y10" s="12">
        <v>4.1666666666666664E-2</v>
      </c>
      <c r="Z10">
        <v>1</v>
      </c>
      <c r="AA10">
        <v>12.5</v>
      </c>
      <c r="AB10">
        <v>12.5</v>
      </c>
    </row>
    <row r="11" spans="1:28">
      <c r="A11" s="50" t="s">
        <v>83</v>
      </c>
      <c r="B11" s="50" t="s">
        <v>86</v>
      </c>
      <c r="C11" s="52" t="s">
        <v>84</v>
      </c>
      <c r="D11" s="52" t="s">
        <v>85</v>
      </c>
      <c r="E11" s="52" t="s">
        <v>138</v>
      </c>
      <c r="F11" s="52" t="s">
        <v>84</v>
      </c>
      <c r="G11" s="52" t="s">
        <v>84</v>
      </c>
      <c r="H11" s="52" t="s">
        <v>84</v>
      </c>
      <c r="I11" s="52" t="s">
        <v>84</v>
      </c>
      <c r="J11" s="52" t="s">
        <v>209</v>
      </c>
      <c r="K11" s="87" t="s">
        <v>209</v>
      </c>
      <c r="M11" t="s">
        <v>217</v>
      </c>
      <c r="N11" t="s">
        <v>161</v>
      </c>
      <c r="O11" t="s">
        <v>220</v>
      </c>
      <c r="Q11" t="s">
        <v>121</v>
      </c>
      <c r="R11" t="s">
        <v>216</v>
      </c>
      <c r="T11" t="s">
        <v>164</v>
      </c>
      <c r="U11" s="48">
        <v>43536</v>
      </c>
      <c r="V11" s="11">
        <v>0.56180555555555556</v>
      </c>
      <c r="W11" s="48">
        <v>43536</v>
      </c>
      <c r="X11" s="11">
        <v>0.60403935185185187</v>
      </c>
      <c r="Y11" s="12">
        <v>4.223379629629629E-2</v>
      </c>
      <c r="Z11">
        <v>1.0136111111111099</v>
      </c>
      <c r="AA11">
        <v>12.5</v>
      </c>
      <c r="AB11">
        <v>12.67</v>
      </c>
    </row>
    <row r="12" spans="1:28">
      <c r="A12" s="50" t="s">
        <v>83</v>
      </c>
      <c r="B12" s="50" t="s">
        <v>121</v>
      </c>
      <c r="C12" s="52" t="s">
        <v>84</v>
      </c>
      <c r="D12" s="52" t="s">
        <v>232</v>
      </c>
      <c r="E12" s="52" t="s">
        <v>84</v>
      </c>
      <c r="F12" s="52" t="s">
        <v>84</v>
      </c>
      <c r="G12" s="52" t="s">
        <v>84</v>
      </c>
      <c r="H12" s="52" t="s">
        <v>84</v>
      </c>
      <c r="I12" s="52" t="s">
        <v>84</v>
      </c>
      <c r="J12" s="52" t="s">
        <v>232</v>
      </c>
      <c r="K12" s="87">
        <v>4.1666666666666664E-2</v>
      </c>
      <c r="M12" t="s">
        <v>217</v>
      </c>
      <c r="N12" t="s">
        <v>161</v>
      </c>
      <c r="O12" t="s">
        <v>221</v>
      </c>
      <c r="Q12" t="s">
        <v>86</v>
      </c>
      <c r="R12" t="s">
        <v>166</v>
      </c>
      <c r="T12" t="s">
        <v>164</v>
      </c>
      <c r="U12" s="48">
        <v>43567</v>
      </c>
      <c r="V12" s="11">
        <v>0.33333333333333331</v>
      </c>
      <c r="W12" s="48">
        <v>43567</v>
      </c>
      <c r="X12" s="11">
        <v>0.375</v>
      </c>
      <c r="Y12" s="12">
        <v>4.1666666666666664E-2</v>
      </c>
      <c r="Z12">
        <v>1</v>
      </c>
      <c r="AA12">
        <v>12.5</v>
      </c>
      <c r="AB12">
        <v>12.5</v>
      </c>
    </row>
    <row r="13" spans="1:28">
      <c r="A13" s="50" t="s">
        <v>83</v>
      </c>
      <c r="B13" s="50" t="s">
        <v>92</v>
      </c>
      <c r="C13" s="52" t="s">
        <v>209</v>
      </c>
      <c r="D13" s="52" t="s">
        <v>84</v>
      </c>
      <c r="E13" s="52" t="s">
        <v>84</v>
      </c>
      <c r="F13" s="52" t="s">
        <v>84</v>
      </c>
      <c r="G13" s="52" t="s">
        <v>84</v>
      </c>
      <c r="H13" s="52" t="s">
        <v>84</v>
      </c>
      <c r="I13" s="52" t="s">
        <v>84</v>
      </c>
      <c r="J13" s="52" t="s">
        <v>209</v>
      </c>
      <c r="K13" s="87" t="s">
        <v>209</v>
      </c>
      <c r="M13" t="s">
        <v>217</v>
      </c>
      <c r="N13" t="s">
        <v>161</v>
      </c>
      <c r="O13" t="s">
        <v>222</v>
      </c>
      <c r="Q13" t="s">
        <v>86</v>
      </c>
      <c r="R13" t="s">
        <v>166</v>
      </c>
      <c r="T13" t="s">
        <v>164</v>
      </c>
      <c r="U13" s="48">
        <v>43567</v>
      </c>
      <c r="V13" s="11">
        <v>0.68472222222222223</v>
      </c>
      <c r="W13" s="48">
        <v>43567</v>
      </c>
      <c r="X13" s="11">
        <v>0.72638888888888886</v>
      </c>
      <c r="Y13" s="12">
        <v>4.1666666666666664E-2</v>
      </c>
      <c r="Z13">
        <v>1</v>
      </c>
      <c r="AA13">
        <v>12.5</v>
      </c>
      <c r="AB13">
        <v>12.5</v>
      </c>
    </row>
    <row r="14" spans="1:28">
      <c r="A14" s="53" t="s">
        <v>94</v>
      </c>
      <c r="B14" s="54" t="s">
        <v>83</v>
      </c>
      <c r="C14" s="55" t="s">
        <v>213</v>
      </c>
      <c r="D14" s="55" t="s">
        <v>230</v>
      </c>
      <c r="E14" s="55" t="s">
        <v>138</v>
      </c>
      <c r="F14" s="55" t="s">
        <v>84</v>
      </c>
      <c r="G14" s="55" t="s">
        <v>84</v>
      </c>
      <c r="H14" s="55" t="s">
        <v>84</v>
      </c>
      <c r="I14" s="55" t="s">
        <v>84</v>
      </c>
      <c r="J14" s="55" t="s">
        <v>233</v>
      </c>
      <c r="K14" s="88">
        <f>K10+K2</f>
        <v>0.58333333333333337</v>
      </c>
    </row>
    <row r="17" spans="9:10">
      <c r="I17" t="s">
        <v>190</v>
      </c>
      <c r="J17">
        <v>14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ABF7-CBBE-4563-95C9-FC96125C8B70}">
  <dimension ref="A1:AB28"/>
  <sheetViews>
    <sheetView workbookViewId="0">
      <selection activeCell="M161" sqref="M161"/>
    </sheetView>
  </sheetViews>
  <sheetFormatPr baseColWidth="10" defaultColWidth="8.83203125" defaultRowHeight="15"/>
  <cols>
    <col min="1" max="1" width="29.6640625" bestFit="1" customWidth="1"/>
    <col min="2" max="2" width="13" bestFit="1" customWidth="1"/>
    <col min="3" max="9" width="9.83203125" bestFit="1" customWidth="1"/>
    <col min="10" max="10" width="8" bestFit="1" customWidth="1"/>
    <col min="11" max="11" width="15" bestFit="1" customWidth="1"/>
    <col min="12" max="12" width="12" bestFit="1" customWidth="1"/>
    <col min="13" max="13" width="12.1640625" bestFit="1" customWidth="1"/>
    <col min="14" max="14" width="14.1640625" bestFit="1" customWidth="1"/>
    <col min="15" max="15" width="255.6640625" bestFit="1" customWidth="1"/>
    <col min="16" max="16" width="5" bestFit="1" customWidth="1"/>
    <col min="17" max="17" width="13"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33203125" bestFit="1" customWidth="1"/>
  </cols>
  <sheetData>
    <row r="1" spans="1:28">
      <c r="A1" s="56" t="s">
        <v>72</v>
      </c>
      <c r="B1" s="56" t="s">
        <v>73</v>
      </c>
      <c r="C1" s="56" t="s">
        <v>234</v>
      </c>
      <c r="D1" s="56" t="s">
        <v>235</v>
      </c>
      <c r="E1" s="56" t="s">
        <v>236</v>
      </c>
      <c r="F1" s="56" t="s">
        <v>237</v>
      </c>
      <c r="G1" s="56" t="s">
        <v>238</v>
      </c>
      <c r="H1" s="56" t="s">
        <v>239</v>
      </c>
      <c r="I1" s="56" t="s">
        <v>240</v>
      </c>
      <c r="J1" s="56" t="s">
        <v>81</v>
      </c>
      <c r="K1" s="85" t="s">
        <v>432</v>
      </c>
      <c r="M1" s="3" t="s">
        <v>72</v>
      </c>
      <c r="N1" s="3" t="s">
        <v>146</v>
      </c>
      <c r="O1" s="3" t="s">
        <v>147</v>
      </c>
      <c r="P1" s="3" t="s">
        <v>148</v>
      </c>
      <c r="Q1" s="3" t="s">
        <v>73</v>
      </c>
      <c r="R1" s="3" t="s">
        <v>149</v>
      </c>
      <c r="S1" s="3" t="s">
        <v>150</v>
      </c>
      <c r="T1" s="3" t="s">
        <v>151</v>
      </c>
      <c r="U1" s="3" t="s">
        <v>152</v>
      </c>
      <c r="V1" s="3" t="s">
        <v>153</v>
      </c>
      <c r="W1" s="3" t="s">
        <v>154</v>
      </c>
      <c r="X1" s="3" t="s">
        <v>155</v>
      </c>
      <c r="Y1" s="3" t="s">
        <v>156</v>
      </c>
      <c r="Z1" s="3" t="s">
        <v>157</v>
      </c>
      <c r="AA1" s="3" t="s">
        <v>158</v>
      </c>
      <c r="AB1" s="3" t="s">
        <v>159</v>
      </c>
    </row>
    <row r="2" spans="1:28">
      <c r="A2" s="56" t="s">
        <v>87</v>
      </c>
      <c r="B2" s="57" t="s">
        <v>83</v>
      </c>
      <c r="C2" s="58" t="s">
        <v>209</v>
      </c>
      <c r="D2" s="58" t="s">
        <v>84</v>
      </c>
      <c r="E2" s="58" t="s">
        <v>84</v>
      </c>
      <c r="F2" s="58" t="s">
        <v>84</v>
      </c>
      <c r="G2" s="58" t="s">
        <v>84</v>
      </c>
      <c r="H2" s="58" t="s">
        <v>84</v>
      </c>
      <c r="I2" s="58" t="s">
        <v>84</v>
      </c>
      <c r="J2" s="58" t="s">
        <v>209</v>
      </c>
      <c r="K2" s="86" t="s">
        <v>209</v>
      </c>
      <c r="M2" s="4" t="s">
        <v>160</v>
      </c>
      <c r="N2" s="4" t="s">
        <v>161</v>
      </c>
      <c r="O2" s="4" t="s">
        <v>162</v>
      </c>
      <c r="P2" s="4" t="s">
        <v>83</v>
      </c>
      <c r="Q2" s="4" t="s">
        <v>90</v>
      </c>
      <c r="R2" s="4" t="s">
        <v>167</v>
      </c>
      <c r="S2" s="4" t="s">
        <v>83</v>
      </c>
      <c r="T2" s="4" t="s">
        <v>164</v>
      </c>
      <c r="U2" s="67" t="s">
        <v>234</v>
      </c>
      <c r="V2" s="6" t="s">
        <v>318</v>
      </c>
      <c r="W2" s="67" t="s">
        <v>234</v>
      </c>
      <c r="X2" s="6" t="s">
        <v>351</v>
      </c>
      <c r="Y2" s="6" t="s">
        <v>198</v>
      </c>
      <c r="Z2" s="68">
        <v>0.5</v>
      </c>
      <c r="AA2" s="69">
        <v>12.5</v>
      </c>
      <c r="AB2" s="69">
        <v>6.25</v>
      </c>
    </row>
    <row r="3" spans="1:28">
      <c r="A3" s="57" t="s">
        <v>83</v>
      </c>
      <c r="B3" s="57" t="s">
        <v>89</v>
      </c>
      <c r="C3" s="59" t="s">
        <v>198</v>
      </c>
      <c r="D3" s="59" t="s">
        <v>84</v>
      </c>
      <c r="E3" s="59" t="s">
        <v>84</v>
      </c>
      <c r="F3" s="59" t="s">
        <v>84</v>
      </c>
      <c r="G3" s="59" t="s">
        <v>84</v>
      </c>
      <c r="H3" s="59" t="s">
        <v>84</v>
      </c>
      <c r="I3" s="59" t="s">
        <v>84</v>
      </c>
      <c r="J3" s="59" t="s">
        <v>198</v>
      </c>
      <c r="K3" s="87" t="s">
        <v>198</v>
      </c>
      <c r="M3" s="4" t="s">
        <v>160</v>
      </c>
      <c r="N3" s="4" t="s">
        <v>161</v>
      </c>
      <c r="O3" s="4" t="s">
        <v>352</v>
      </c>
      <c r="P3" s="4" t="s">
        <v>83</v>
      </c>
      <c r="Q3" s="4" t="s">
        <v>86</v>
      </c>
      <c r="R3" s="4" t="s">
        <v>166</v>
      </c>
      <c r="S3" s="4" t="s">
        <v>83</v>
      </c>
      <c r="T3" s="4" t="s">
        <v>164</v>
      </c>
      <c r="U3" s="67" t="s">
        <v>234</v>
      </c>
      <c r="V3" s="6" t="s">
        <v>293</v>
      </c>
      <c r="W3" s="67" t="s">
        <v>234</v>
      </c>
      <c r="X3" s="6" t="s">
        <v>298</v>
      </c>
      <c r="Y3" s="6" t="s">
        <v>198</v>
      </c>
      <c r="Z3" s="68">
        <v>0.5</v>
      </c>
      <c r="AA3" s="69">
        <v>12.5</v>
      </c>
      <c r="AB3" s="69">
        <v>6.25</v>
      </c>
    </row>
    <row r="4" spans="1:28">
      <c r="A4" s="57" t="s">
        <v>83</v>
      </c>
      <c r="B4" s="57" t="s">
        <v>86</v>
      </c>
      <c r="C4" s="59" t="s">
        <v>198</v>
      </c>
      <c r="D4" s="59" t="s">
        <v>84</v>
      </c>
      <c r="E4" s="59" t="s">
        <v>84</v>
      </c>
      <c r="F4" s="59" t="s">
        <v>84</v>
      </c>
      <c r="G4" s="59" t="s">
        <v>84</v>
      </c>
      <c r="H4" s="59" t="s">
        <v>84</v>
      </c>
      <c r="I4" s="59" t="s">
        <v>84</v>
      </c>
      <c r="J4" s="59" t="s">
        <v>198</v>
      </c>
      <c r="K4" s="87" t="s">
        <v>198</v>
      </c>
      <c r="M4" s="4" t="s">
        <v>160</v>
      </c>
      <c r="N4" s="4" t="s">
        <v>161</v>
      </c>
      <c r="O4" s="4" t="s">
        <v>297</v>
      </c>
      <c r="P4" s="4" t="s">
        <v>83</v>
      </c>
      <c r="Q4" s="4" t="s">
        <v>121</v>
      </c>
      <c r="R4" s="4" t="s">
        <v>216</v>
      </c>
      <c r="S4" s="4" t="s">
        <v>83</v>
      </c>
      <c r="T4" s="4" t="s">
        <v>164</v>
      </c>
      <c r="U4" s="67" t="s">
        <v>234</v>
      </c>
      <c r="V4" s="6" t="s">
        <v>293</v>
      </c>
      <c r="W4" s="67" t="s">
        <v>234</v>
      </c>
      <c r="X4" s="6" t="s">
        <v>298</v>
      </c>
      <c r="Y4" s="6" t="s">
        <v>198</v>
      </c>
      <c r="Z4" s="68">
        <v>0.5</v>
      </c>
      <c r="AA4" s="69">
        <v>12.5</v>
      </c>
      <c r="AB4" s="69">
        <v>6.25</v>
      </c>
    </row>
    <row r="5" spans="1:28">
      <c r="A5" s="57" t="s">
        <v>83</v>
      </c>
      <c r="B5" s="57" t="s">
        <v>90</v>
      </c>
      <c r="C5" s="59" t="s">
        <v>198</v>
      </c>
      <c r="D5" s="59" t="s">
        <v>84</v>
      </c>
      <c r="E5" s="59" t="s">
        <v>84</v>
      </c>
      <c r="F5" s="59" t="s">
        <v>84</v>
      </c>
      <c r="G5" s="59" t="s">
        <v>84</v>
      </c>
      <c r="H5" s="59" t="s">
        <v>84</v>
      </c>
      <c r="I5" s="59" t="s">
        <v>84</v>
      </c>
      <c r="J5" s="59" t="s">
        <v>198</v>
      </c>
      <c r="K5" s="87" t="s">
        <v>198</v>
      </c>
      <c r="M5" s="4" t="s">
        <v>160</v>
      </c>
      <c r="N5" s="4" t="s">
        <v>161</v>
      </c>
      <c r="O5" s="4" t="s">
        <v>162</v>
      </c>
      <c r="P5" s="4" t="s">
        <v>83</v>
      </c>
      <c r="Q5" s="4" t="s">
        <v>92</v>
      </c>
      <c r="R5" s="4" t="s">
        <v>163</v>
      </c>
      <c r="S5" s="4" t="s">
        <v>83</v>
      </c>
      <c r="T5" s="4" t="s">
        <v>164</v>
      </c>
      <c r="U5" s="67" t="s">
        <v>234</v>
      </c>
      <c r="V5" s="6" t="s">
        <v>293</v>
      </c>
      <c r="W5" s="67" t="s">
        <v>234</v>
      </c>
      <c r="X5" s="6" t="s">
        <v>298</v>
      </c>
      <c r="Y5" s="6" t="s">
        <v>198</v>
      </c>
      <c r="Z5" s="68">
        <v>0.5</v>
      </c>
      <c r="AA5" s="69">
        <v>12.5</v>
      </c>
      <c r="AB5" s="69">
        <v>6.25</v>
      </c>
    </row>
    <row r="6" spans="1:28">
      <c r="A6" s="57" t="s">
        <v>83</v>
      </c>
      <c r="B6" s="57" t="s">
        <v>121</v>
      </c>
      <c r="C6" s="59" t="s">
        <v>198</v>
      </c>
      <c r="D6" s="59" t="s">
        <v>84</v>
      </c>
      <c r="E6" s="59" t="s">
        <v>84</v>
      </c>
      <c r="F6" s="59" t="s">
        <v>84</v>
      </c>
      <c r="G6" s="59" t="s">
        <v>84</v>
      </c>
      <c r="H6" s="59" t="s">
        <v>84</v>
      </c>
      <c r="I6" s="59" t="s">
        <v>84</v>
      </c>
      <c r="J6" s="59" t="s">
        <v>198</v>
      </c>
      <c r="K6" s="87" t="s">
        <v>198</v>
      </c>
      <c r="M6" s="4" t="s">
        <v>160</v>
      </c>
      <c r="N6" s="4" t="s">
        <v>161</v>
      </c>
      <c r="O6" s="4" t="s">
        <v>162</v>
      </c>
      <c r="P6" s="4" t="s">
        <v>83</v>
      </c>
      <c r="Q6" s="4" t="s">
        <v>91</v>
      </c>
      <c r="R6" s="4" t="s">
        <v>165</v>
      </c>
      <c r="S6" s="4" t="s">
        <v>83</v>
      </c>
      <c r="T6" s="4" t="s">
        <v>164</v>
      </c>
      <c r="U6" s="67" t="s">
        <v>234</v>
      </c>
      <c r="V6" s="6" t="s">
        <v>293</v>
      </c>
      <c r="W6" s="67" t="s">
        <v>234</v>
      </c>
      <c r="X6" s="6" t="s">
        <v>298</v>
      </c>
      <c r="Y6" s="6" t="s">
        <v>198</v>
      </c>
      <c r="Z6" s="68">
        <v>0.5</v>
      </c>
      <c r="AA6" s="69">
        <v>12.5</v>
      </c>
      <c r="AB6" s="69">
        <v>6.25</v>
      </c>
    </row>
    <row r="7" spans="1:28">
      <c r="A7" s="57" t="s">
        <v>83</v>
      </c>
      <c r="B7" s="57" t="s">
        <v>91</v>
      </c>
      <c r="C7" s="59" t="s">
        <v>198</v>
      </c>
      <c r="D7" s="59" t="s">
        <v>84</v>
      </c>
      <c r="E7" s="59" t="s">
        <v>84</v>
      </c>
      <c r="F7" s="59" t="s">
        <v>84</v>
      </c>
      <c r="G7" s="59" t="s">
        <v>84</v>
      </c>
      <c r="H7" s="59" t="s">
        <v>84</v>
      </c>
      <c r="I7" s="59" t="s">
        <v>84</v>
      </c>
      <c r="J7" s="59" t="s">
        <v>198</v>
      </c>
      <c r="K7" s="87" t="s">
        <v>198</v>
      </c>
      <c r="M7" s="4" t="s">
        <v>160</v>
      </c>
      <c r="N7" s="4" t="s">
        <v>161</v>
      </c>
      <c r="O7" s="4" t="s">
        <v>300</v>
      </c>
      <c r="P7" s="4" t="s">
        <v>83</v>
      </c>
      <c r="Q7" s="4" t="s">
        <v>89</v>
      </c>
      <c r="R7" s="4" t="s">
        <v>170</v>
      </c>
      <c r="S7" s="4" t="s">
        <v>83</v>
      </c>
      <c r="T7" s="4" t="s">
        <v>164</v>
      </c>
      <c r="U7" s="67" t="s">
        <v>234</v>
      </c>
      <c r="V7" s="6" t="s">
        <v>293</v>
      </c>
      <c r="W7" s="67" t="s">
        <v>234</v>
      </c>
      <c r="X7" s="6" t="s">
        <v>298</v>
      </c>
      <c r="Y7" s="6" t="s">
        <v>198</v>
      </c>
      <c r="Z7" s="68">
        <v>0.5</v>
      </c>
      <c r="AA7" s="69">
        <v>12.5</v>
      </c>
      <c r="AB7" s="69">
        <v>6.25</v>
      </c>
    </row>
    <row r="8" spans="1:28">
      <c r="A8" s="57" t="s">
        <v>83</v>
      </c>
      <c r="B8" s="57" t="s">
        <v>92</v>
      </c>
      <c r="C8" s="59" t="s">
        <v>198</v>
      </c>
      <c r="D8" s="59" t="s">
        <v>84</v>
      </c>
      <c r="E8" s="59" t="s">
        <v>84</v>
      </c>
      <c r="F8" s="59" t="s">
        <v>84</v>
      </c>
      <c r="G8" s="59" t="s">
        <v>84</v>
      </c>
      <c r="H8" s="59" t="s">
        <v>84</v>
      </c>
      <c r="I8" s="59" t="s">
        <v>84</v>
      </c>
      <c r="J8" s="59" t="s">
        <v>198</v>
      </c>
      <c r="K8" s="87" t="s">
        <v>198</v>
      </c>
      <c r="M8" s="4" t="s">
        <v>177</v>
      </c>
      <c r="N8" s="4" t="s">
        <v>161</v>
      </c>
      <c r="O8" s="4" t="s">
        <v>353</v>
      </c>
      <c r="P8" s="4" t="s">
        <v>83</v>
      </c>
      <c r="Q8" s="4" t="s">
        <v>89</v>
      </c>
      <c r="R8" s="4" t="s">
        <v>170</v>
      </c>
      <c r="S8" s="4" t="s">
        <v>83</v>
      </c>
      <c r="T8" s="4" t="s">
        <v>164</v>
      </c>
      <c r="U8" s="67" t="s">
        <v>235</v>
      </c>
      <c r="V8" s="6" t="s">
        <v>322</v>
      </c>
      <c r="W8" s="67" t="s">
        <v>235</v>
      </c>
      <c r="X8" s="6" t="s">
        <v>354</v>
      </c>
      <c r="Y8" s="6" t="s">
        <v>123</v>
      </c>
      <c r="Z8" s="68">
        <v>1.5</v>
      </c>
      <c r="AA8" s="69">
        <v>12.5</v>
      </c>
      <c r="AB8" s="69">
        <v>18.75</v>
      </c>
    </row>
    <row r="9" spans="1:28">
      <c r="A9" s="56" t="s">
        <v>105</v>
      </c>
      <c r="B9" s="57" t="s">
        <v>83</v>
      </c>
      <c r="C9" s="58" t="s">
        <v>84</v>
      </c>
      <c r="D9" s="58" t="s">
        <v>123</v>
      </c>
      <c r="E9" s="58" t="s">
        <v>84</v>
      </c>
      <c r="F9" s="58" t="s">
        <v>199</v>
      </c>
      <c r="G9" s="58" t="s">
        <v>241</v>
      </c>
      <c r="H9" s="58" t="s">
        <v>84</v>
      </c>
      <c r="I9" s="58" t="s">
        <v>117</v>
      </c>
      <c r="J9" s="58" t="s">
        <v>242</v>
      </c>
      <c r="K9" s="86" t="s">
        <v>242</v>
      </c>
      <c r="M9" s="4" t="s">
        <v>331</v>
      </c>
      <c r="N9" s="4" t="s">
        <v>161</v>
      </c>
      <c r="O9" s="4" t="s">
        <v>355</v>
      </c>
      <c r="P9" s="4" t="s">
        <v>83</v>
      </c>
      <c r="Q9" s="4" t="s">
        <v>89</v>
      </c>
      <c r="R9" s="4" t="s">
        <v>170</v>
      </c>
      <c r="S9" s="4" t="s">
        <v>83</v>
      </c>
      <c r="T9" s="4" t="s">
        <v>164</v>
      </c>
      <c r="U9" s="67" t="s">
        <v>235</v>
      </c>
      <c r="V9" s="6" t="s">
        <v>354</v>
      </c>
      <c r="W9" s="67" t="s">
        <v>235</v>
      </c>
      <c r="X9" s="6" t="s">
        <v>350</v>
      </c>
      <c r="Y9" s="6" t="s">
        <v>189</v>
      </c>
      <c r="Z9" s="68">
        <v>0.75</v>
      </c>
      <c r="AA9" s="69">
        <v>12.5</v>
      </c>
      <c r="AB9" s="69">
        <v>9.3800000000000008</v>
      </c>
    </row>
    <row r="10" spans="1:28">
      <c r="A10" s="57" t="s">
        <v>83</v>
      </c>
      <c r="B10" s="57" t="s">
        <v>89</v>
      </c>
      <c r="C10" s="59" t="s">
        <v>84</v>
      </c>
      <c r="D10" s="59" t="s">
        <v>123</v>
      </c>
      <c r="E10" s="59" t="s">
        <v>84</v>
      </c>
      <c r="F10" s="59" t="s">
        <v>243</v>
      </c>
      <c r="G10" s="59" t="s">
        <v>118</v>
      </c>
      <c r="H10" s="59" t="s">
        <v>84</v>
      </c>
      <c r="I10" s="59" t="s">
        <v>84</v>
      </c>
      <c r="J10" s="59" t="s">
        <v>244</v>
      </c>
      <c r="K10" s="87" t="s">
        <v>244</v>
      </c>
      <c r="M10" s="4" t="s">
        <v>331</v>
      </c>
      <c r="N10" s="4" t="s">
        <v>161</v>
      </c>
      <c r="O10" s="4" t="s">
        <v>356</v>
      </c>
      <c r="P10" s="4" t="s">
        <v>83</v>
      </c>
      <c r="Q10" s="4" t="s">
        <v>90</v>
      </c>
      <c r="R10" s="4" t="s">
        <v>167</v>
      </c>
      <c r="S10" s="4" t="s">
        <v>83</v>
      </c>
      <c r="T10" s="4" t="s">
        <v>164</v>
      </c>
      <c r="U10" s="67" t="s">
        <v>236</v>
      </c>
      <c r="V10" s="6" t="s">
        <v>318</v>
      </c>
      <c r="W10" s="67" t="s">
        <v>236</v>
      </c>
      <c r="X10" s="6" t="s">
        <v>292</v>
      </c>
      <c r="Y10" s="6" t="s">
        <v>85</v>
      </c>
      <c r="Z10" s="68">
        <v>1</v>
      </c>
      <c r="AA10" s="69">
        <v>12.5</v>
      </c>
      <c r="AB10" s="69">
        <v>12.5</v>
      </c>
    </row>
    <row r="11" spans="1:28">
      <c r="A11" s="57" t="s">
        <v>83</v>
      </c>
      <c r="B11" s="57" t="s">
        <v>121</v>
      </c>
      <c r="C11" s="59" t="s">
        <v>84</v>
      </c>
      <c r="D11" s="59" t="s">
        <v>84</v>
      </c>
      <c r="E11" s="59" t="s">
        <v>84</v>
      </c>
      <c r="F11" s="59" t="s">
        <v>138</v>
      </c>
      <c r="G11" s="59" t="s">
        <v>84</v>
      </c>
      <c r="H11" s="59" t="s">
        <v>84</v>
      </c>
      <c r="I11" s="59" t="s">
        <v>84</v>
      </c>
      <c r="J11" s="59" t="s">
        <v>138</v>
      </c>
      <c r="K11" s="87" t="s">
        <v>138</v>
      </c>
      <c r="M11" s="4" t="s">
        <v>331</v>
      </c>
      <c r="N11" s="4" t="s">
        <v>161</v>
      </c>
      <c r="O11" s="4" t="s">
        <v>83</v>
      </c>
      <c r="P11" s="4" t="s">
        <v>83</v>
      </c>
      <c r="Q11" s="4" t="s">
        <v>93</v>
      </c>
      <c r="R11" s="4" t="s">
        <v>168</v>
      </c>
      <c r="S11" s="4" t="s">
        <v>83</v>
      </c>
      <c r="T11" s="4" t="s">
        <v>164</v>
      </c>
      <c r="U11" s="67" t="s">
        <v>236</v>
      </c>
      <c r="V11" s="6" t="s">
        <v>318</v>
      </c>
      <c r="W11" s="67" t="s">
        <v>236</v>
      </c>
      <c r="X11" s="6" t="s">
        <v>293</v>
      </c>
      <c r="Y11" s="6" t="s">
        <v>138</v>
      </c>
      <c r="Z11" s="68">
        <v>2</v>
      </c>
      <c r="AA11" s="69">
        <v>12.5</v>
      </c>
      <c r="AB11" s="69">
        <v>25</v>
      </c>
    </row>
    <row r="12" spans="1:28">
      <c r="A12" s="57" t="s">
        <v>83</v>
      </c>
      <c r="B12" s="57" t="s">
        <v>92</v>
      </c>
      <c r="C12" s="59" t="s">
        <v>84</v>
      </c>
      <c r="D12" s="59" t="s">
        <v>84</v>
      </c>
      <c r="E12" s="59" t="s">
        <v>84</v>
      </c>
      <c r="F12" s="59" t="s">
        <v>84</v>
      </c>
      <c r="G12" s="59" t="s">
        <v>84</v>
      </c>
      <c r="H12" s="59" t="s">
        <v>84</v>
      </c>
      <c r="I12" s="59" t="s">
        <v>117</v>
      </c>
      <c r="J12" s="59" t="s">
        <v>117</v>
      </c>
      <c r="K12" s="87" t="s">
        <v>117</v>
      </c>
      <c r="M12" s="4" t="s">
        <v>331</v>
      </c>
      <c r="N12" s="4" t="s">
        <v>161</v>
      </c>
      <c r="O12" s="4" t="s">
        <v>357</v>
      </c>
      <c r="P12" s="4" t="s">
        <v>83</v>
      </c>
      <c r="Q12" s="4" t="s">
        <v>86</v>
      </c>
      <c r="R12" s="4" t="s">
        <v>166</v>
      </c>
      <c r="S12" s="4" t="s">
        <v>83</v>
      </c>
      <c r="T12" s="4" t="s">
        <v>164</v>
      </c>
      <c r="U12" s="67" t="s">
        <v>236</v>
      </c>
      <c r="V12" s="6" t="s">
        <v>322</v>
      </c>
      <c r="W12" s="67" t="s">
        <v>236</v>
      </c>
      <c r="X12" s="6" t="s">
        <v>354</v>
      </c>
      <c r="Y12" s="6" t="s">
        <v>123</v>
      </c>
      <c r="Z12" s="68">
        <v>1.5</v>
      </c>
      <c r="AA12" s="69">
        <v>12.5</v>
      </c>
      <c r="AB12" s="69">
        <v>18.75</v>
      </c>
    </row>
    <row r="13" spans="1:28">
      <c r="A13" s="57" t="s">
        <v>83</v>
      </c>
      <c r="B13" s="57" t="s">
        <v>93</v>
      </c>
      <c r="C13" s="59" t="s">
        <v>84</v>
      </c>
      <c r="D13" s="59" t="s">
        <v>84</v>
      </c>
      <c r="E13" s="59" t="s">
        <v>84</v>
      </c>
      <c r="F13" s="59" t="s">
        <v>138</v>
      </c>
      <c r="G13" s="59" t="s">
        <v>123</v>
      </c>
      <c r="H13" s="59" t="s">
        <v>84</v>
      </c>
      <c r="I13" s="59" t="s">
        <v>84</v>
      </c>
      <c r="J13" s="59" t="s">
        <v>245</v>
      </c>
      <c r="K13" s="87" t="s">
        <v>245</v>
      </c>
      <c r="M13" s="4" t="s">
        <v>331</v>
      </c>
      <c r="N13" s="4" t="s">
        <v>161</v>
      </c>
      <c r="O13" s="4" t="s">
        <v>358</v>
      </c>
      <c r="P13" s="4" t="s">
        <v>83</v>
      </c>
      <c r="Q13" s="4" t="s">
        <v>121</v>
      </c>
      <c r="R13" s="4" t="s">
        <v>216</v>
      </c>
      <c r="S13" s="4" t="s">
        <v>83</v>
      </c>
      <c r="T13" s="4" t="s">
        <v>164</v>
      </c>
      <c r="U13" s="67" t="s">
        <v>236</v>
      </c>
      <c r="V13" s="6" t="s">
        <v>359</v>
      </c>
      <c r="W13" s="67" t="s">
        <v>236</v>
      </c>
      <c r="X13" s="6" t="s">
        <v>360</v>
      </c>
      <c r="Y13" s="6" t="s">
        <v>198</v>
      </c>
      <c r="Z13" s="68">
        <v>0.5</v>
      </c>
      <c r="AA13" s="69">
        <v>12.5</v>
      </c>
      <c r="AB13" s="69">
        <v>6.25</v>
      </c>
    </row>
    <row r="14" spans="1:28">
      <c r="A14" s="56" t="s">
        <v>107</v>
      </c>
      <c r="B14" s="57" t="s">
        <v>83</v>
      </c>
      <c r="C14" s="58" t="s">
        <v>84</v>
      </c>
      <c r="D14" s="58" t="s">
        <v>84</v>
      </c>
      <c r="E14" s="58" t="s">
        <v>84</v>
      </c>
      <c r="F14" s="58" t="s">
        <v>84</v>
      </c>
      <c r="G14" s="58" t="s">
        <v>84</v>
      </c>
      <c r="H14" s="58" t="s">
        <v>84</v>
      </c>
      <c r="I14" s="58" t="s">
        <v>142</v>
      </c>
      <c r="J14" s="58" t="s">
        <v>142</v>
      </c>
      <c r="K14" s="86" t="s">
        <v>142</v>
      </c>
      <c r="M14" s="4" t="s">
        <v>331</v>
      </c>
      <c r="N14" s="4" t="s">
        <v>161</v>
      </c>
      <c r="O14" s="4" t="s">
        <v>361</v>
      </c>
      <c r="P14" s="4" t="s">
        <v>83</v>
      </c>
      <c r="Q14" s="4" t="s">
        <v>90</v>
      </c>
      <c r="R14" s="4" t="s">
        <v>167</v>
      </c>
      <c r="S14" s="4" t="s">
        <v>83</v>
      </c>
      <c r="T14" s="4" t="s">
        <v>164</v>
      </c>
      <c r="U14" s="67" t="s">
        <v>237</v>
      </c>
      <c r="V14" s="6" t="s">
        <v>318</v>
      </c>
      <c r="W14" s="67" t="s">
        <v>237</v>
      </c>
      <c r="X14" s="6" t="s">
        <v>296</v>
      </c>
      <c r="Y14" s="6" t="s">
        <v>209</v>
      </c>
      <c r="Z14" s="68">
        <v>3</v>
      </c>
      <c r="AA14" s="69">
        <v>12.5</v>
      </c>
      <c r="AB14" s="69">
        <v>37.5</v>
      </c>
    </row>
    <row r="15" spans="1:28">
      <c r="A15" s="57" t="s">
        <v>83</v>
      </c>
      <c r="B15" s="57" t="s">
        <v>86</v>
      </c>
      <c r="C15" s="59" t="s">
        <v>84</v>
      </c>
      <c r="D15" s="59" t="s">
        <v>84</v>
      </c>
      <c r="E15" s="59" t="s">
        <v>84</v>
      </c>
      <c r="F15" s="59" t="s">
        <v>84</v>
      </c>
      <c r="G15" s="59" t="s">
        <v>84</v>
      </c>
      <c r="H15" s="59" t="s">
        <v>84</v>
      </c>
      <c r="I15" s="59" t="s">
        <v>138</v>
      </c>
      <c r="J15" s="59" t="s">
        <v>138</v>
      </c>
      <c r="K15" s="87" t="s">
        <v>138</v>
      </c>
      <c r="M15" s="4" t="s">
        <v>177</v>
      </c>
      <c r="N15" s="4" t="s">
        <v>161</v>
      </c>
      <c r="O15" s="4" t="s">
        <v>362</v>
      </c>
      <c r="P15" s="4" t="s">
        <v>83</v>
      </c>
      <c r="Q15" s="4" t="s">
        <v>93</v>
      </c>
      <c r="R15" s="4" t="s">
        <v>168</v>
      </c>
      <c r="S15" s="4" t="s">
        <v>83</v>
      </c>
      <c r="T15" s="4" t="s">
        <v>164</v>
      </c>
      <c r="U15" s="67" t="s">
        <v>237</v>
      </c>
      <c r="V15" s="6" t="s">
        <v>318</v>
      </c>
      <c r="W15" s="67" t="s">
        <v>237</v>
      </c>
      <c r="X15" s="6" t="s">
        <v>293</v>
      </c>
      <c r="Y15" s="6" t="s">
        <v>138</v>
      </c>
      <c r="Z15" s="68">
        <v>2</v>
      </c>
      <c r="AA15" s="69">
        <v>12.5</v>
      </c>
      <c r="AB15" s="69">
        <v>25</v>
      </c>
    </row>
    <row r="16" spans="1:28">
      <c r="A16" s="57" t="s">
        <v>83</v>
      </c>
      <c r="B16" s="57" t="s">
        <v>121</v>
      </c>
      <c r="C16" s="59" t="s">
        <v>84</v>
      </c>
      <c r="D16" s="59" t="s">
        <v>84</v>
      </c>
      <c r="E16" s="59" t="s">
        <v>84</v>
      </c>
      <c r="F16" s="59" t="s">
        <v>84</v>
      </c>
      <c r="G16" s="59" t="s">
        <v>84</v>
      </c>
      <c r="H16" s="59" t="s">
        <v>84</v>
      </c>
      <c r="I16" s="59" t="s">
        <v>189</v>
      </c>
      <c r="J16" s="59" t="s">
        <v>189</v>
      </c>
      <c r="K16" s="87" t="s">
        <v>189</v>
      </c>
      <c r="M16" s="4" t="s">
        <v>331</v>
      </c>
      <c r="N16" s="4" t="s">
        <v>161</v>
      </c>
      <c r="O16" s="4" t="s">
        <v>363</v>
      </c>
      <c r="P16" s="4" t="s">
        <v>83</v>
      </c>
      <c r="Q16" s="4" t="s">
        <v>86</v>
      </c>
      <c r="R16" s="4" t="s">
        <v>166</v>
      </c>
      <c r="S16" s="4" t="s">
        <v>83</v>
      </c>
      <c r="T16" s="4" t="s">
        <v>164</v>
      </c>
      <c r="U16" s="67" t="s">
        <v>237</v>
      </c>
      <c r="V16" s="6" t="s">
        <v>322</v>
      </c>
      <c r="W16" s="67" t="s">
        <v>237</v>
      </c>
      <c r="X16" s="6" t="s">
        <v>307</v>
      </c>
      <c r="Y16" s="6" t="s">
        <v>138</v>
      </c>
      <c r="Z16" s="68">
        <v>2</v>
      </c>
      <c r="AA16" s="69">
        <v>12.5</v>
      </c>
      <c r="AB16" s="69">
        <v>25</v>
      </c>
    </row>
    <row r="17" spans="1:28">
      <c r="A17" s="56" t="s">
        <v>246</v>
      </c>
      <c r="B17" s="57" t="s">
        <v>83</v>
      </c>
      <c r="C17" s="58" t="s">
        <v>84</v>
      </c>
      <c r="D17" s="58" t="s">
        <v>189</v>
      </c>
      <c r="E17" s="58" t="s">
        <v>118</v>
      </c>
      <c r="F17" s="58" t="s">
        <v>247</v>
      </c>
      <c r="G17" s="58" t="s">
        <v>84</v>
      </c>
      <c r="H17" s="58" t="s">
        <v>84</v>
      </c>
      <c r="I17" s="58" t="s">
        <v>138</v>
      </c>
      <c r="J17" s="58" t="s">
        <v>248</v>
      </c>
      <c r="K17" s="86">
        <v>0.82291666666666663</v>
      </c>
      <c r="M17" s="4" t="s">
        <v>177</v>
      </c>
      <c r="N17" s="4" t="s">
        <v>161</v>
      </c>
      <c r="O17" s="4" t="s">
        <v>364</v>
      </c>
      <c r="P17" s="4" t="s">
        <v>83</v>
      </c>
      <c r="Q17" s="4" t="s">
        <v>121</v>
      </c>
      <c r="R17" s="4" t="s">
        <v>216</v>
      </c>
      <c r="S17" s="4" t="s">
        <v>83</v>
      </c>
      <c r="T17" s="4" t="s">
        <v>164</v>
      </c>
      <c r="U17" s="67" t="s">
        <v>237</v>
      </c>
      <c r="V17" s="6" t="s">
        <v>322</v>
      </c>
      <c r="W17" s="67" t="s">
        <v>237</v>
      </c>
      <c r="X17" s="6" t="s">
        <v>307</v>
      </c>
      <c r="Y17" s="6" t="s">
        <v>138</v>
      </c>
      <c r="Z17" s="68">
        <v>2</v>
      </c>
      <c r="AA17" s="69">
        <v>12.5</v>
      </c>
      <c r="AB17" s="69">
        <v>25</v>
      </c>
    </row>
    <row r="18" spans="1:28">
      <c r="A18" s="57" t="s">
        <v>83</v>
      </c>
      <c r="B18" s="57" t="s">
        <v>89</v>
      </c>
      <c r="C18" s="59" t="s">
        <v>84</v>
      </c>
      <c r="D18" s="59" t="s">
        <v>189</v>
      </c>
      <c r="E18" s="59" t="s">
        <v>84</v>
      </c>
      <c r="F18" s="59" t="s">
        <v>84</v>
      </c>
      <c r="G18" s="59" t="s">
        <v>84</v>
      </c>
      <c r="H18" s="59" t="s">
        <v>84</v>
      </c>
      <c r="I18" s="59" t="s">
        <v>84</v>
      </c>
      <c r="J18" s="59" t="s">
        <v>189</v>
      </c>
      <c r="K18" s="87" t="s">
        <v>189</v>
      </c>
      <c r="M18" s="4" t="s">
        <v>331</v>
      </c>
      <c r="N18" s="4" t="s">
        <v>161</v>
      </c>
      <c r="O18" s="4" t="s">
        <v>365</v>
      </c>
      <c r="P18" s="4" t="s">
        <v>83</v>
      </c>
      <c r="Q18" s="4" t="s">
        <v>92</v>
      </c>
      <c r="R18" s="4" t="s">
        <v>163</v>
      </c>
      <c r="S18" s="4" t="s">
        <v>83</v>
      </c>
      <c r="T18" s="4" t="s">
        <v>164</v>
      </c>
      <c r="U18" s="67" t="s">
        <v>237</v>
      </c>
      <c r="V18" s="6" t="s">
        <v>322</v>
      </c>
      <c r="W18" s="67" t="s">
        <v>237</v>
      </c>
      <c r="X18" s="6" t="s">
        <v>366</v>
      </c>
      <c r="Y18" s="6" t="s">
        <v>245</v>
      </c>
      <c r="Z18" s="68">
        <v>3.5</v>
      </c>
      <c r="AA18" s="69">
        <v>12.5</v>
      </c>
      <c r="AB18" s="69">
        <v>43.75</v>
      </c>
    </row>
    <row r="19" spans="1:28">
      <c r="A19" s="57" t="s">
        <v>83</v>
      </c>
      <c r="B19" s="57" t="s">
        <v>86</v>
      </c>
      <c r="C19" s="59" t="s">
        <v>84</v>
      </c>
      <c r="D19" s="59" t="s">
        <v>84</v>
      </c>
      <c r="E19" s="59" t="s">
        <v>123</v>
      </c>
      <c r="F19" s="59" t="s">
        <v>209</v>
      </c>
      <c r="G19" s="59" t="s">
        <v>84</v>
      </c>
      <c r="H19" s="59" t="s">
        <v>84</v>
      </c>
      <c r="I19" s="59" t="s">
        <v>84</v>
      </c>
      <c r="J19" s="59" t="s">
        <v>249</v>
      </c>
      <c r="K19" s="87" t="s">
        <v>249</v>
      </c>
      <c r="M19" s="4" t="s">
        <v>331</v>
      </c>
      <c r="N19" s="4" t="s">
        <v>161</v>
      </c>
      <c r="O19" s="4" t="s">
        <v>367</v>
      </c>
      <c r="P19" s="4" t="s">
        <v>83</v>
      </c>
      <c r="Q19" s="4" t="s">
        <v>91</v>
      </c>
      <c r="R19" s="4" t="s">
        <v>165</v>
      </c>
      <c r="S19" s="4" t="s">
        <v>83</v>
      </c>
      <c r="T19" s="4" t="s">
        <v>164</v>
      </c>
      <c r="U19" s="67" t="s">
        <v>237</v>
      </c>
      <c r="V19" s="6" t="s">
        <v>322</v>
      </c>
      <c r="W19" s="67" t="s">
        <v>237</v>
      </c>
      <c r="X19" s="6" t="s">
        <v>368</v>
      </c>
      <c r="Y19" s="6" t="s">
        <v>250</v>
      </c>
      <c r="Z19" s="68">
        <v>2.6805555555555554</v>
      </c>
      <c r="AA19" s="69">
        <v>12.5</v>
      </c>
      <c r="AB19" s="69">
        <v>33.51</v>
      </c>
    </row>
    <row r="20" spans="1:28">
      <c r="A20" s="57" t="s">
        <v>83</v>
      </c>
      <c r="B20" s="57" t="s">
        <v>90</v>
      </c>
      <c r="C20" s="59" t="s">
        <v>84</v>
      </c>
      <c r="D20" s="59" t="s">
        <v>84</v>
      </c>
      <c r="E20" s="59" t="s">
        <v>85</v>
      </c>
      <c r="F20" s="59" t="s">
        <v>209</v>
      </c>
      <c r="G20" s="59" t="s">
        <v>84</v>
      </c>
      <c r="H20" s="59" t="s">
        <v>84</v>
      </c>
      <c r="I20" s="59" t="s">
        <v>84</v>
      </c>
      <c r="J20" s="59" t="s">
        <v>117</v>
      </c>
      <c r="K20" s="87" t="s">
        <v>117</v>
      </c>
      <c r="M20" s="4" t="s">
        <v>177</v>
      </c>
      <c r="N20" s="4" t="s">
        <v>161</v>
      </c>
      <c r="O20" s="4" t="s">
        <v>369</v>
      </c>
      <c r="P20" s="4" t="s">
        <v>83</v>
      </c>
      <c r="Q20" s="4" t="s">
        <v>89</v>
      </c>
      <c r="R20" s="4" t="s">
        <v>170</v>
      </c>
      <c r="S20" s="4" t="s">
        <v>83</v>
      </c>
      <c r="T20" s="4" t="s">
        <v>164</v>
      </c>
      <c r="U20" s="67" t="s">
        <v>237</v>
      </c>
      <c r="V20" s="6" t="s">
        <v>322</v>
      </c>
      <c r="W20" s="67" t="s">
        <v>237</v>
      </c>
      <c r="X20" s="6" t="s">
        <v>370</v>
      </c>
      <c r="Y20" s="6" t="s">
        <v>243</v>
      </c>
      <c r="Z20" s="68">
        <v>3.75</v>
      </c>
      <c r="AA20" s="69">
        <v>12.5</v>
      </c>
      <c r="AB20" s="69">
        <v>46.88</v>
      </c>
    </row>
    <row r="21" spans="1:28">
      <c r="A21" s="57" t="s">
        <v>83</v>
      </c>
      <c r="B21" s="57" t="s">
        <v>121</v>
      </c>
      <c r="C21" s="59" t="s">
        <v>84</v>
      </c>
      <c r="D21" s="59" t="s">
        <v>84</v>
      </c>
      <c r="E21" s="59" t="s">
        <v>198</v>
      </c>
      <c r="F21" s="59" t="s">
        <v>84</v>
      </c>
      <c r="G21" s="59" t="s">
        <v>84</v>
      </c>
      <c r="H21" s="59" t="s">
        <v>84</v>
      </c>
      <c r="I21" s="59" t="s">
        <v>84</v>
      </c>
      <c r="J21" s="59" t="s">
        <v>198</v>
      </c>
      <c r="K21" s="87" t="s">
        <v>198</v>
      </c>
      <c r="M21" s="4" t="s">
        <v>331</v>
      </c>
      <c r="N21" s="4" t="s">
        <v>161</v>
      </c>
      <c r="O21" s="4" t="s">
        <v>371</v>
      </c>
      <c r="P21" s="4" t="s">
        <v>83</v>
      </c>
      <c r="Q21" s="4" t="s">
        <v>86</v>
      </c>
      <c r="R21" s="4" t="s">
        <v>166</v>
      </c>
      <c r="S21" s="4" t="s">
        <v>83</v>
      </c>
      <c r="T21" s="4" t="s">
        <v>164</v>
      </c>
      <c r="U21" s="67" t="s">
        <v>237</v>
      </c>
      <c r="V21" s="6" t="s">
        <v>329</v>
      </c>
      <c r="W21" s="67" t="s">
        <v>237</v>
      </c>
      <c r="X21" s="6" t="s">
        <v>359</v>
      </c>
      <c r="Y21" s="6" t="s">
        <v>85</v>
      </c>
      <c r="Z21" s="68">
        <v>1</v>
      </c>
      <c r="AA21" s="69">
        <v>12.5</v>
      </c>
      <c r="AB21" s="69">
        <v>12.5</v>
      </c>
    </row>
    <row r="22" spans="1:28">
      <c r="A22" s="57" t="s">
        <v>83</v>
      </c>
      <c r="B22" s="57" t="s">
        <v>91</v>
      </c>
      <c r="C22" s="59" t="s">
        <v>84</v>
      </c>
      <c r="D22" s="59" t="s">
        <v>84</v>
      </c>
      <c r="E22" s="59" t="s">
        <v>84</v>
      </c>
      <c r="F22" s="59" t="s">
        <v>250</v>
      </c>
      <c r="G22" s="59" t="s">
        <v>84</v>
      </c>
      <c r="H22" s="59" t="s">
        <v>84</v>
      </c>
      <c r="I22" s="59" t="s">
        <v>84</v>
      </c>
      <c r="J22" s="59" t="s">
        <v>250</v>
      </c>
      <c r="K22" s="87">
        <v>0.10416666666666667</v>
      </c>
      <c r="M22" s="4" t="s">
        <v>177</v>
      </c>
      <c r="N22" s="4" t="s">
        <v>161</v>
      </c>
      <c r="O22" s="4" t="s">
        <v>372</v>
      </c>
      <c r="P22" s="4" t="s">
        <v>83</v>
      </c>
      <c r="Q22" s="4" t="s">
        <v>93</v>
      </c>
      <c r="R22" s="4" t="s">
        <v>168</v>
      </c>
      <c r="S22" s="4" t="s">
        <v>83</v>
      </c>
      <c r="T22" s="4" t="s">
        <v>164</v>
      </c>
      <c r="U22" s="67" t="s">
        <v>238</v>
      </c>
      <c r="V22" s="6" t="s">
        <v>318</v>
      </c>
      <c r="W22" s="67" t="s">
        <v>238</v>
      </c>
      <c r="X22" s="6" t="s">
        <v>313</v>
      </c>
      <c r="Y22" s="6" t="s">
        <v>123</v>
      </c>
      <c r="Z22" s="68">
        <v>1.5</v>
      </c>
      <c r="AA22" s="69">
        <v>12.5</v>
      </c>
      <c r="AB22" s="69">
        <v>18.75</v>
      </c>
    </row>
    <row r="23" spans="1:28">
      <c r="A23" s="57" t="s">
        <v>83</v>
      </c>
      <c r="B23" s="57" t="s">
        <v>92</v>
      </c>
      <c r="C23" s="59" t="s">
        <v>84</v>
      </c>
      <c r="D23" s="59" t="s">
        <v>84</v>
      </c>
      <c r="E23" s="59" t="s">
        <v>84</v>
      </c>
      <c r="F23" s="59" t="s">
        <v>245</v>
      </c>
      <c r="G23" s="59" t="s">
        <v>84</v>
      </c>
      <c r="H23" s="59" t="s">
        <v>84</v>
      </c>
      <c r="I23" s="59" t="s">
        <v>138</v>
      </c>
      <c r="J23" s="59" t="s">
        <v>251</v>
      </c>
      <c r="K23" s="87" t="s">
        <v>251</v>
      </c>
      <c r="M23" s="4" t="s">
        <v>177</v>
      </c>
      <c r="N23" s="4" t="s">
        <v>161</v>
      </c>
      <c r="O23" s="4" t="s">
        <v>373</v>
      </c>
      <c r="P23" s="4" t="s">
        <v>83</v>
      </c>
      <c r="Q23" s="4" t="s">
        <v>89</v>
      </c>
      <c r="R23" s="4" t="s">
        <v>170</v>
      </c>
      <c r="S23" s="4" t="s">
        <v>83</v>
      </c>
      <c r="T23" s="4" t="s">
        <v>164</v>
      </c>
      <c r="U23" s="67" t="s">
        <v>238</v>
      </c>
      <c r="V23" s="6" t="s">
        <v>313</v>
      </c>
      <c r="W23" s="67" t="s">
        <v>238</v>
      </c>
      <c r="X23" s="6" t="s">
        <v>374</v>
      </c>
      <c r="Y23" s="6" t="s">
        <v>138</v>
      </c>
      <c r="Z23" s="68">
        <v>2</v>
      </c>
      <c r="AA23" s="69">
        <v>12.5</v>
      </c>
      <c r="AB23" s="69">
        <v>25</v>
      </c>
    </row>
    <row r="24" spans="1:28">
      <c r="A24" s="57" t="s">
        <v>83</v>
      </c>
      <c r="B24" s="57" t="s">
        <v>93</v>
      </c>
      <c r="C24" s="59" t="s">
        <v>84</v>
      </c>
      <c r="D24" s="59" t="s">
        <v>84</v>
      </c>
      <c r="E24" s="59" t="s">
        <v>138</v>
      </c>
      <c r="F24" s="59" t="s">
        <v>84</v>
      </c>
      <c r="G24" s="59" t="s">
        <v>84</v>
      </c>
      <c r="H24" s="59" t="s">
        <v>84</v>
      </c>
      <c r="I24" s="59" t="s">
        <v>84</v>
      </c>
      <c r="J24" s="59" t="s">
        <v>138</v>
      </c>
      <c r="K24" s="87" t="s">
        <v>138</v>
      </c>
      <c r="M24" s="4" t="s">
        <v>177</v>
      </c>
      <c r="N24" s="4" t="s">
        <v>161</v>
      </c>
      <c r="O24" s="4" t="s">
        <v>375</v>
      </c>
      <c r="P24" s="4" t="s">
        <v>83</v>
      </c>
      <c r="Q24" s="4" t="s">
        <v>89</v>
      </c>
      <c r="R24" s="4" t="s">
        <v>170</v>
      </c>
      <c r="S24" s="4" t="s">
        <v>83</v>
      </c>
      <c r="T24" s="4" t="s">
        <v>164</v>
      </c>
      <c r="U24" s="67" t="s">
        <v>238</v>
      </c>
      <c r="V24" s="6" t="s">
        <v>306</v>
      </c>
      <c r="W24" s="67" t="s">
        <v>238</v>
      </c>
      <c r="X24" s="6" t="s">
        <v>328</v>
      </c>
      <c r="Y24" s="6" t="s">
        <v>209</v>
      </c>
      <c r="Z24" s="68">
        <v>3</v>
      </c>
      <c r="AA24" s="69">
        <v>12.5</v>
      </c>
      <c r="AB24" s="69">
        <v>37.5</v>
      </c>
    </row>
    <row r="25" spans="1:28">
      <c r="A25" s="60" t="s">
        <v>94</v>
      </c>
      <c r="B25" s="61" t="s">
        <v>83</v>
      </c>
      <c r="C25" s="62" t="s">
        <v>209</v>
      </c>
      <c r="D25" s="62" t="s">
        <v>252</v>
      </c>
      <c r="E25" s="62" t="s">
        <v>118</v>
      </c>
      <c r="F25" s="62" t="s">
        <v>248</v>
      </c>
      <c r="G25" s="62" t="s">
        <v>241</v>
      </c>
      <c r="H25" s="62" t="s">
        <v>84</v>
      </c>
      <c r="I25" s="62" t="s">
        <v>253</v>
      </c>
      <c r="J25" s="62" t="s">
        <v>254</v>
      </c>
      <c r="K25" s="89">
        <v>1.8854166666666667</v>
      </c>
      <c r="M25" s="4" t="s">
        <v>181</v>
      </c>
      <c r="N25" s="4" t="s">
        <v>161</v>
      </c>
      <c r="O25" s="4" t="s">
        <v>376</v>
      </c>
      <c r="P25" s="4" t="s">
        <v>83</v>
      </c>
      <c r="Q25" s="4" t="s">
        <v>86</v>
      </c>
      <c r="R25" s="4" t="s">
        <v>166</v>
      </c>
      <c r="S25" s="4" t="s">
        <v>83</v>
      </c>
      <c r="T25" s="4" t="s">
        <v>164</v>
      </c>
      <c r="U25" s="67" t="s">
        <v>240</v>
      </c>
      <c r="V25" s="6" t="s">
        <v>327</v>
      </c>
      <c r="W25" s="67" t="s">
        <v>240</v>
      </c>
      <c r="X25" s="6" t="s">
        <v>377</v>
      </c>
      <c r="Y25" s="6" t="s">
        <v>138</v>
      </c>
      <c r="Z25" s="68">
        <v>2</v>
      </c>
      <c r="AA25" s="69">
        <v>12.5</v>
      </c>
      <c r="AB25" s="69">
        <v>25</v>
      </c>
    </row>
    <row r="26" spans="1:28">
      <c r="I26" s="64" t="s">
        <v>255</v>
      </c>
      <c r="J26">
        <v>45.15</v>
      </c>
      <c r="M26" s="4" t="s">
        <v>181</v>
      </c>
      <c r="N26" s="4" t="s">
        <v>161</v>
      </c>
      <c r="O26" s="4" t="s">
        <v>378</v>
      </c>
      <c r="P26" s="4" t="s">
        <v>83</v>
      </c>
      <c r="Q26" s="4" t="s">
        <v>121</v>
      </c>
      <c r="R26" s="4" t="s">
        <v>216</v>
      </c>
      <c r="S26" s="4" t="s">
        <v>83</v>
      </c>
      <c r="T26" s="4" t="s">
        <v>164</v>
      </c>
      <c r="U26" s="67" t="s">
        <v>240</v>
      </c>
      <c r="V26" s="6" t="s">
        <v>379</v>
      </c>
      <c r="W26" s="67" t="s">
        <v>240</v>
      </c>
      <c r="X26" s="6" t="s">
        <v>329</v>
      </c>
      <c r="Y26" s="6" t="s">
        <v>189</v>
      </c>
      <c r="Z26" s="68">
        <v>0.75</v>
      </c>
      <c r="AA26" s="69">
        <v>12.5</v>
      </c>
      <c r="AB26" s="69">
        <v>9.3800000000000008</v>
      </c>
    </row>
    <row r="27" spans="1:28">
      <c r="I27" s="63" t="s">
        <v>190</v>
      </c>
      <c r="J27">
        <f>12.5*45.25</f>
        <v>565.625</v>
      </c>
      <c r="M27" s="4" t="s">
        <v>331</v>
      </c>
      <c r="N27" s="4" t="s">
        <v>161</v>
      </c>
      <c r="O27" s="4" t="s">
        <v>380</v>
      </c>
      <c r="P27" s="4" t="s">
        <v>83</v>
      </c>
      <c r="Q27" s="4" t="s">
        <v>92</v>
      </c>
      <c r="R27" s="4" t="s">
        <v>163</v>
      </c>
      <c r="S27" s="4" t="s">
        <v>83</v>
      </c>
      <c r="T27" s="4" t="s">
        <v>164</v>
      </c>
      <c r="U27" s="67" t="s">
        <v>240</v>
      </c>
      <c r="V27" s="6" t="s">
        <v>360</v>
      </c>
      <c r="W27" s="67" t="s">
        <v>240</v>
      </c>
      <c r="X27" s="6" t="s">
        <v>309</v>
      </c>
      <c r="Y27" s="6" t="s">
        <v>138</v>
      </c>
      <c r="Z27" s="68">
        <v>2</v>
      </c>
      <c r="AA27" s="69">
        <v>12.5</v>
      </c>
      <c r="AB27" s="69">
        <v>25</v>
      </c>
    </row>
    <row r="28" spans="1:28">
      <c r="M28" s="4" t="s">
        <v>177</v>
      </c>
      <c r="N28" s="4" t="s">
        <v>161</v>
      </c>
      <c r="O28" s="4" t="s">
        <v>381</v>
      </c>
      <c r="P28" s="4" t="s">
        <v>83</v>
      </c>
      <c r="Q28" s="4" t="s">
        <v>92</v>
      </c>
      <c r="R28" s="4" t="s">
        <v>163</v>
      </c>
      <c r="S28" s="4" t="s">
        <v>83</v>
      </c>
      <c r="T28" s="4" t="s">
        <v>164</v>
      </c>
      <c r="U28" s="67" t="s">
        <v>240</v>
      </c>
      <c r="V28" s="6" t="s">
        <v>315</v>
      </c>
      <c r="W28" s="67" t="s">
        <v>273</v>
      </c>
      <c r="X28" s="6" t="s">
        <v>382</v>
      </c>
      <c r="Y28" s="6" t="s">
        <v>117</v>
      </c>
      <c r="Z28" s="68">
        <v>4</v>
      </c>
      <c r="AA28" s="69">
        <v>12.5</v>
      </c>
      <c r="AB28" s="69">
        <v>50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962B4-3168-804F-B85D-08B77DD09D0E}">
  <dimension ref="B2:AD39"/>
  <sheetViews>
    <sheetView workbookViewId="0">
      <selection activeCell="L190" sqref="L190"/>
    </sheetView>
  </sheetViews>
  <sheetFormatPr baseColWidth="10" defaultColWidth="10.6640625" defaultRowHeight="15"/>
  <cols>
    <col min="2" max="2" width="29.6640625" bestFit="1" customWidth="1"/>
    <col min="3" max="3" width="13" bestFit="1" customWidth="1"/>
    <col min="4" max="10" width="9.83203125" bestFit="1" customWidth="1"/>
    <col min="11" max="11" width="8" bestFit="1" customWidth="1"/>
    <col min="12" max="12" width="12.33203125" bestFit="1" customWidth="1"/>
    <col min="13" max="13" width="12" bestFit="1" customWidth="1"/>
    <col min="14" max="14" width="13.83203125" bestFit="1" customWidth="1"/>
    <col min="15" max="15" width="12.1640625" bestFit="1" customWidth="1"/>
    <col min="16" max="16" width="14.1640625" bestFit="1" customWidth="1"/>
    <col min="17" max="17" width="223.1640625" bestFit="1" customWidth="1"/>
    <col min="18" max="18" width="5" bestFit="1" customWidth="1"/>
    <col min="19" max="19" width="13" bestFit="1" customWidth="1"/>
    <col min="20" max="20" width="18" bestFit="1" customWidth="1"/>
    <col min="21" max="21" width="5" bestFit="1" customWidth="1"/>
    <col min="22" max="22" width="7.33203125" bestFit="1" customWidth="1"/>
    <col min="23" max="23" width="9.83203125" bestFit="1" customWidth="1"/>
    <col min="24" max="24" width="11" bestFit="1" customWidth="1"/>
    <col min="25" max="25" width="9.83203125" bestFit="1" customWidth="1"/>
    <col min="26" max="26" width="11" bestFit="1" customWidth="1"/>
    <col min="27" max="27" width="11.1640625" bestFit="1" customWidth="1"/>
    <col min="28" max="28" width="17.1640625" bestFit="1" customWidth="1"/>
    <col min="29" max="29" width="16.83203125" bestFit="1" customWidth="1"/>
    <col min="30" max="30" width="13.33203125" bestFit="1" customWidth="1"/>
  </cols>
  <sheetData>
    <row r="2" spans="2:30">
      <c r="B2" s="71" t="s">
        <v>72</v>
      </c>
      <c r="C2" s="71" t="s">
        <v>73</v>
      </c>
      <c r="D2" s="71" t="s">
        <v>273</v>
      </c>
      <c r="E2" s="71" t="s">
        <v>274</v>
      </c>
      <c r="F2" s="71" t="s">
        <v>275</v>
      </c>
      <c r="G2" s="71" t="s">
        <v>276</v>
      </c>
      <c r="H2" s="71" t="s">
        <v>277</v>
      </c>
      <c r="I2" s="71" t="s">
        <v>278</v>
      </c>
      <c r="J2" s="71" t="s">
        <v>279</v>
      </c>
      <c r="K2" s="71" t="s">
        <v>81</v>
      </c>
      <c r="L2" s="85" t="s">
        <v>432</v>
      </c>
      <c r="O2" s="78" t="s">
        <v>72</v>
      </c>
      <c r="P2" s="78" t="s">
        <v>146</v>
      </c>
      <c r="Q2" s="78" t="s">
        <v>147</v>
      </c>
      <c r="R2" s="78" t="s">
        <v>148</v>
      </c>
      <c r="S2" s="78" t="s">
        <v>73</v>
      </c>
      <c r="T2" s="78" t="s">
        <v>149</v>
      </c>
      <c r="U2" s="78" t="s">
        <v>150</v>
      </c>
      <c r="V2" s="78" t="s">
        <v>151</v>
      </c>
      <c r="W2" s="78" t="s">
        <v>152</v>
      </c>
      <c r="X2" s="78" t="s">
        <v>153</v>
      </c>
      <c r="Y2" s="78" t="s">
        <v>154</v>
      </c>
      <c r="Z2" s="78" t="s">
        <v>155</v>
      </c>
      <c r="AA2" s="78" t="s">
        <v>156</v>
      </c>
      <c r="AB2" s="78" t="s">
        <v>157</v>
      </c>
      <c r="AC2" s="78" t="s">
        <v>158</v>
      </c>
      <c r="AD2" s="78" t="s">
        <v>159</v>
      </c>
    </row>
    <row r="3" spans="2:30">
      <c r="B3" s="71" t="s">
        <v>82</v>
      </c>
      <c r="C3" s="72" t="s">
        <v>83</v>
      </c>
      <c r="D3" s="73" t="s">
        <v>85</v>
      </c>
      <c r="E3" s="73" t="s">
        <v>84</v>
      </c>
      <c r="F3" s="73" t="s">
        <v>84</v>
      </c>
      <c r="G3" s="73" t="s">
        <v>245</v>
      </c>
      <c r="H3" s="73" t="s">
        <v>84</v>
      </c>
      <c r="I3" s="73" t="s">
        <v>84</v>
      </c>
      <c r="J3" s="73" t="s">
        <v>85</v>
      </c>
      <c r="K3" s="73" t="s">
        <v>251</v>
      </c>
      <c r="L3" s="86" t="s">
        <v>251</v>
      </c>
      <c r="O3" s="79" t="s">
        <v>171</v>
      </c>
      <c r="P3" s="79" t="s">
        <v>161</v>
      </c>
      <c r="Q3" s="79" t="s">
        <v>291</v>
      </c>
      <c r="R3" s="79" t="s">
        <v>83</v>
      </c>
      <c r="S3" s="79" t="s">
        <v>86</v>
      </c>
      <c r="T3" s="79" t="s">
        <v>166</v>
      </c>
      <c r="U3" s="79" t="s">
        <v>83</v>
      </c>
      <c r="V3" s="79" t="s">
        <v>164</v>
      </c>
      <c r="W3" s="82" t="s">
        <v>273</v>
      </c>
      <c r="X3" s="81" t="s">
        <v>292</v>
      </c>
      <c r="Y3" s="82" t="s">
        <v>273</v>
      </c>
      <c r="Z3" s="81" t="s">
        <v>293</v>
      </c>
      <c r="AA3" s="81" t="s">
        <v>85</v>
      </c>
      <c r="AB3" s="80">
        <v>1</v>
      </c>
      <c r="AC3" s="83">
        <v>12.5</v>
      </c>
      <c r="AD3" s="83">
        <v>12.5</v>
      </c>
    </row>
    <row r="4" spans="2:30">
      <c r="B4" s="72" t="s">
        <v>83</v>
      </c>
      <c r="C4" s="72" t="s">
        <v>86</v>
      </c>
      <c r="D4" s="74" t="s">
        <v>85</v>
      </c>
      <c r="E4" s="74" t="s">
        <v>84</v>
      </c>
      <c r="F4" s="74" t="s">
        <v>84</v>
      </c>
      <c r="G4" s="74" t="s">
        <v>123</v>
      </c>
      <c r="H4" s="74" t="s">
        <v>84</v>
      </c>
      <c r="I4" s="74" t="s">
        <v>84</v>
      </c>
      <c r="J4" s="74" t="s">
        <v>85</v>
      </c>
      <c r="K4" s="74" t="s">
        <v>245</v>
      </c>
      <c r="L4" s="87" t="s">
        <v>245</v>
      </c>
      <c r="O4" s="79" t="s">
        <v>160</v>
      </c>
      <c r="P4" s="79" t="s">
        <v>161</v>
      </c>
      <c r="Q4" s="79" t="s">
        <v>162</v>
      </c>
      <c r="R4" s="79" t="s">
        <v>83</v>
      </c>
      <c r="S4" s="79" t="s">
        <v>90</v>
      </c>
      <c r="T4" s="79" t="s">
        <v>167</v>
      </c>
      <c r="U4" s="79" t="s">
        <v>83</v>
      </c>
      <c r="V4" s="79" t="s">
        <v>164</v>
      </c>
      <c r="W4" s="82" t="s">
        <v>273</v>
      </c>
      <c r="X4" s="81" t="s">
        <v>292</v>
      </c>
      <c r="Y4" s="82" t="s">
        <v>273</v>
      </c>
      <c r="Z4" s="81" t="s">
        <v>294</v>
      </c>
      <c r="AA4" s="81" t="s">
        <v>189</v>
      </c>
      <c r="AB4" s="80">
        <v>0.75</v>
      </c>
      <c r="AC4" s="83">
        <v>12.5</v>
      </c>
      <c r="AD4" s="83">
        <v>9.3800000000000008</v>
      </c>
    </row>
    <row r="5" spans="2:30">
      <c r="B5" s="72" t="s">
        <v>83</v>
      </c>
      <c r="C5" s="72" t="s">
        <v>91</v>
      </c>
      <c r="D5" s="74" t="s">
        <v>84</v>
      </c>
      <c r="E5" s="74" t="s">
        <v>84</v>
      </c>
      <c r="F5" s="74" t="s">
        <v>84</v>
      </c>
      <c r="G5" s="74" t="s">
        <v>138</v>
      </c>
      <c r="H5" s="74" t="s">
        <v>84</v>
      </c>
      <c r="I5" s="74" t="s">
        <v>84</v>
      </c>
      <c r="J5" s="74" t="s">
        <v>84</v>
      </c>
      <c r="K5" s="74" t="s">
        <v>138</v>
      </c>
      <c r="L5" s="87" t="s">
        <v>138</v>
      </c>
      <c r="O5" s="79" t="s">
        <v>160</v>
      </c>
      <c r="P5" s="79" t="s">
        <v>161</v>
      </c>
      <c r="Q5" s="79" t="s">
        <v>295</v>
      </c>
      <c r="R5" s="79" t="s">
        <v>83</v>
      </c>
      <c r="S5" s="79" t="s">
        <v>86</v>
      </c>
      <c r="T5" s="79" t="s">
        <v>166</v>
      </c>
      <c r="U5" s="79" t="s">
        <v>83</v>
      </c>
      <c r="V5" s="79" t="s">
        <v>164</v>
      </c>
      <c r="W5" s="82" t="s">
        <v>273</v>
      </c>
      <c r="X5" s="81" t="s">
        <v>293</v>
      </c>
      <c r="Y5" s="82" t="s">
        <v>273</v>
      </c>
      <c r="Z5" s="81" t="s">
        <v>296</v>
      </c>
      <c r="AA5" s="81" t="s">
        <v>85</v>
      </c>
      <c r="AB5" s="80">
        <v>1</v>
      </c>
      <c r="AC5" s="83">
        <v>12.5</v>
      </c>
      <c r="AD5" s="83">
        <v>12.5</v>
      </c>
    </row>
    <row r="6" spans="2:30">
      <c r="B6" s="71" t="s">
        <v>87</v>
      </c>
      <c r="C6" s="72" t="s">
        <v>83</v>
      </c>
      <c r="D6" s="73" t="s">
        <v>280</v>
      </c>
      <c r="E6" s="73" t="s">
        <v>84</v>
      </c>
      <c r="F6" s="73" t="s">
        <v>84</v>
      </c>
      <c r="G6" s="73" t="s">
        <v>84</v>
      </c>
      <c r="H6" s="73" t="s">
        <v>84</v>
      </c>
      <c r="I6" s="73" t="s">
        <v>84</v>
      </c>
      <c r="J6" s="73" t="s">
        <v>139</v>
      </c>
      <c r="K6" s="73" t="s">
        <v>281</v>
      </c>
      <c r="L6" s="86">
        <v>0.25</v>
      </c>
      <c r="O6" s="79" t="s">
        <v>160</v>
      </c>
      <c r="P6" s="79" t="s">
        <v>161</v>
      </c>
      <c r="Q6" s="79" t="s">
        <v>297</v>
      </c>
      <c r="R6" s="79" t="s">
        <v>83</v>
      </c>
      <c r="S6" s="79" t="s">
        <v>121</v>
      </c>
      <c r="T6" s="79" t="s">
        <v>216</v>
      </c>
      <c r="U6" s="79" t="s">
        <v>83</v>
      </c>
      <c r="V6" s="79" t="s">
        <v>164</v>
      </c>
      <c r="W6" s="82" t="s">
        <v>273</v>
      </c>
      <c r="X6" s="81" t="s">
        <v>293</v>
      </c>
      <c r="Y6" s="82" t="s">
        <v>273</v>
      </c>
      <c r="Z6" s="81" t="s">
        <v>298</v>
      </c>
      <c r="AA6" s="81" t="s">
        <v>198</v>
      </c>
      <c r="AB6" s="80">
        <v>0.5</v>
      </c>
      <c r="AC6" s="83">
        <v>12.5</v>
      </c>
      <c r="AD6" s="83">
        <v>6.25</v>
      </c>
    </row>
    <row r="7" spans="2:30">
      <c r="B7" s="72" t="s">
        <v>83</v>
      </c>
      <c r="C7" s="72" t="s">
        <v>89</v>
      </c>
      <c r="D7" s="74" t="s">
        <v>85</v>
      </c>
      <c r="E7" s="74" t="s">
        <v>84</v>
      </c>
      <c r="F7" s="74" t="s">
        <v>84</v>
      </c>
      <c r="G7" s="74" t="s">
        <v>84</v>
      </c>
      <c r="H7" s="74" t="s">
        <v>84</v>
      </c>
      <c r="I7" s="74" t="s">
        <v>84</v>
      </c>
      <c r="J7" s="74" t="s">
        <v>139</v>
      </c>
      <c r="K7" s="74" t="s">
        <v>208</v>
      </c>
      <c r="L7" s="87" t="s">
        <v>208</v>
      </c>
      <c r="O7" s="79" t="s">
        <v>160</v>
      </c>
      <c r="P7" s="79" t="s">
        <v>161</v>
      </c>
      <c r="Q7" s="79" t="s">
        <v>299</v>
      </c>
      <c r="R7" s="79" t="s">
        <v>83</v>
      </c>
      <c r="S7" s="79" t="s">
        <v>92</v>
      </c>
      <c r="T7" s="79" t="s">
        <v>163</v>
      </c>
      <c r="U7" s="79" t="s">
        <v>83</v>
      </c>
      <c r="V7" s="79" t="s">
        <v>164</v>
      </c>
      <c r="W7" s="82" t="s">
        <v>273</v>
      </c>
      <c r="X7" s="81" t="s">
        <v>293</v>
      </c>
      <c r="Y7" s="82" t="s">
        <v>273</v>
      </c>
      <c r="Z7" s="81" t="s">
        <v>296</v>
      </c>
      <c r="AA7" s="81" t="s">
        <v>85</v>
      </c>
      <c r="AB7" s="80">
        <v>1</v>
      </c>
      <c r="AC7" s="83">
        <v>12.5</v>
      </c>
      <c r="AD7" s="83">
        <v>12.5</v>
      </c>
    </row>
    <row r="8" spans="2:30">
      <c r="B8" s="72" t="s">
        <v>83</v>
      </c>
      <c r="C8" s="72" t="s">
        <v>86</v>
      </c>
      <c r="D8" s="74" t="s">
        <v>85</v>
      </c>
      <c r="E8" s="74" t="s">
        <v>84</v>
      </c>
      <c r="F8" s="74" t="s">
        <v>84</v>
      </c>
      <c r="G8" s="74" t="s">
        <v>84</v>
      </c>
      <c r="H8" s="74" t="s">
        <v>84</v>
      </c>
      <c r="I8" s="74" t="s">
        <v>84</v>
      </c>
      <c r="J8" s="74" t="s">
        <v>84</v>
      </c>
      <c r="K8" s="74" t="s">
        <v>85</v>
      </c>
      <c r="L8" s="87" t="s">
        <v>85</v>
      </c>
      <c r="O8" s="79" t="s">
        <v>160</v>
      </c>
      <c r="P8" s="79" t="s">
        <v>161</v>
      </c>
      <c r="Q8" s="79" t="s">
        <v>300</v>
      </c>
      <c r="R8" s="79" t="s">
        <v>83</v>
      </c>
      <c r="S8" s="79" t="s">
        <v>93</v>
      </c>
      <c r="T8" s="79" t="s">
        <v>168</v>
      </c>
      <c r="U8" s="79" t="s">
        <v>83</v>
      </c>
      <c r="V8" s="79" t="s">
        <v>164</v>
      </c>
      <c r="W8" s="82" t="s">
        <v>273</v>
      </c>
      <c r="X8" s="81" t="s">
        <v>293</v>
      </c>
      <c r="Y8" s="82" t="s">
        <v>273</v>
      </c>
      <c r="Z8" s="81" t="s">
        <v>296</v>
      </c>
      <c r="AA8" s="81" t="s">
        <v>85</v>
      </c>
      <c r="AB8" s="80">
        <v>1</v>
      </c>
      <c r="AC8" s="83">
        <v>12.5</v>
      </c>
      <c r="AD8" s="83">
        <v>12.5</v>
      </c>
    </row>
    <row r="9" spans="2:30">
      <c r="B9" s="72" t="s">
        <v>83</v>
      </c>
      <c r="C9" s="72" t="s">
        <v>90</v>
      </c>
      <c r="D9" s="74" t="s">
        <v>189</v>
      </c>
      <c r="E9" s="74" t="s">
        <v>84</v>
      </c>
      <c r="F9" s="74" t="s">
        <v>84</v>
      </c>
      <c r="G9" s="74" t="s">
        <v>84</v>
      </c>
      <c r="H9" s="74" t="s">
        <v>84</v>
      </c>
      <c r="I9" s="74" t="s">
        <v>84</v>
      </c>
      <c r="J9" s="74" t="s">
        <v>84</v>
      </c>
      <c r="K9" s="74" t="s">
        <v>189</v>
      </c>
      <c r="L9" s="87" t="s">
        <v>189</v>
      </c>
      <c r="O9" s="79" t="s">
        <v>160</v>
      </c>
      <c r="P9" s="79" t="s">
        <v>161</v>
      </c>
      <c r="Q9" s="79" t="s">
        <v>301</v>
      </c>
      <c r="R9" s="79" t="s">
        <v>83</v>
      </c>
      <c r="S9" s="79" t="s">
        <v>91</v>
      </c>
      <c r="T9" s="79" t="s">
        <v>165</v>
      </c>
      <c r="U9" s="79" t="s">
        <v>83</v>
      </c>
      <c r="V9" s="79" t="s">
        <v>164</v>
      </c>
      <c r="W9" s="82" t="s">
        <v>273</v>
      </c>
      <c r="X9" s="81" t="s">
        <v>293</v>
      </c>
      <c r="Y9" s="82" t="s">
        <v>273</v>
      </c>
      <c r="Z9" s="81" t="s">
        <v>302</v>
      </c>
      <c r="AA9" s="81" t="s">
        <v>119</v>
      </c>
      <c r="AB9" s="80">
        <v>0.66666666666666663</v>
      </c>
      <c r="AC9" s="83">
        <v>12.5</v>
      </c>
      <c r="AD9" s="83">
        <v>8.33</v>
      </c>
    </row>
    <row r="10" spans="2:30">
      <c r="B10" s="72" t="s">
        <v>83</v>
      </c>
      <c r="C10" s="72" t="s">
        <v>121</v>
      </c>
      <c r="D10" s="74" t="s">
        <v>198</v>
      </c>
      <c r="E10" s="74" t="s">
        <v>84</v>
      </c>
      <c r="F10" s="74" t="s">
        <v>84</v>
      </c>
      <c r="G10" s="74" t="s">
        <v>84</v>
      </c>
      <c r="H10" s="74" t="s">
        <v>84</v>
      </c>
      <c r="I10" s="74" t="s">
        <v>84</v>
      </c>
      <c r="J10" s="74" t="s">
        <v>84</v>
      </c>
      <c r="K10" s="74" t="s">
        <v>198</v>
      </c>
      <c r="L10" s="87" t="s">
        <v>198</v>
      </c>
      <c r="O10" s="79" t="s">
        <v>160</v>
      </c>
      <c r="P10" s="79" t="s">
        <v>161</v>
      </c>
      <c r="Q10" s="79" t="s">
        <v>303</v>
      </c>
      <c r="R10" s="79" t="s">
        <v>83</v>
      </c>
      <c r="S10" s="79" t="s">
        <v>89</v>
      </c>
      <c r="T10" s="79" t="s">
        <v>170</v>
      </c>
      <c r="U10" s="79" t="s">
        <v>83</v>
      </c>
      <c r="V10" s="79" t="s">
        <v>164</v>
      </c>
      <c r="W10" s="82" t="s">
        <v>273</v>
      </c>
      <c r="X10" s="81" t="s">
        <v>293</v>
      </c>
      <c r="Y10" s="82" t="s">
        <v>273</v>
      </c>
      <c r="Z10" s="81" t="s">
        <v>296</v>
      </c>
      <c r="AA10" s="81" t="s">
        <v>85</v>
      </c>
      <c r="AB10" s="80">
        <v>1</v>
      </c>
      <c r="AC10" s="83">
        <v>12.5</v>
      </c>
      <c r="AD10" s="83">
        <v>12.5</v>
      </c>
    </row>
    <row r="11" spans="2:30">
      <c r="B11" s="72" t="s">
        <v>83</v>
      </c>
      <c r="C11" s="72" t="s">
        <v>91</v>
      </c>
      <c r="D11" s="74" t="s">
        <v>119</v>
      </c>
      <c r="E11" s="74" t="s">
        <v>84</v>
      </c>
      <c r="F11" s="74" t="s">
        <v>84</v>
      </c>
      <c r="G11" s="74" t="s">
        <v>84</v>
      </c>
      <c r="H11" s="74" t="s">
        <v>84</v>
      </c>
      <c r="I11" s="74" t="s">
        <v>84</v>
      </c>
      <c r="J11" s="74" t="s">
        <v>84</v>
      </c>
      <c r="K11" s="74" t="s">
        <v>119</v>
      </c>
      <c r="L11" s="87">
        <v>2.0833333333333332E-2</v>
      </c>
      <c r="O11" s="79" t="s">
        <v>304</v>
      </c>
      <c r="P11" s="79" t="s">
        <v>161</v>
      </c>
      <c r="Q11" s="79" t="s">
        <v>305</v>
      </c>
      <c r="R11" s="79" t="s">
        <v>83</v>
      </c>
      <c r="S11" s="79" t="s">
        <v>93</v>
      </c>
      <c r="T11" s="79" t="s">
        <v>168</v>
      </c>
      <c r="U11" s="79" t="s">
        <v>83</v>
      </c>
      <c r="V11" s="79" t="s">
        <v>164</v>
      </c>
      <c r="W11" s="82" t="s">
        <v>273</v>
      </c>
      <c r="X11" s="81" t="s">
        <v>306</v>
      </c>
      <c r="Y11" s="82" t="s">
        <v>273</v>
      </c>
      <c r="Z11" s="81" t="s">
        <v>307</v>
      </c>
      <c r="AA11" s="81" t="s">
        <v>85</v>
      </c>
      <c r="AB11" s="80">
        <v>1</v>
      </c>
      <c r="AC11" s="83">
        <v>12.5</v>
      </c>
      <c r="AD11" s="83">
        <v>12.5</v>
      </c>
    </row>
    <row r="12" spans="2:30">
      <c r="B12" s="72" t="s">
        <v>83</v>
      </c>
      <c r="C12" s="72" t="s">
        <v>92</v>
      </c>
      <c r="D12" s="74" t="s">
        <v>85</v>
      </c>
      <c r="E12" s="74" t="s">
        <v>84</v>
      </c>
      <c r="F12" s="74" t="s">
        <v>84</v>
      </c>
      <c r="G12" s="74" t="s">
        <v>84</v>
      </c>
      <c r="H12" s="74" t="s">
        <v>84</v>
      </c>
      <c r="I12" s="74" t="s">
        <v>84</v>
      </c>
      <c r="J12" s="74" t="s">
        <v>84</v>
      </c>
      <c r="K12" s="74" t="s">
        <v>85</v>
      </c>
      <c r="L12" s="87" t="s">
        <v>85</v>
      </c>
      <c r="O12" s="79" t="s">
        <v>304</v>
      </c>
      <c r="P12" s="79" t="s">
        <v>161</v>
      </c>
      <c r="Q12" s="79" t="s">
        <v>308</v>
      </c>
      <c r="R12" s="79" t="s">
        <v>83</v>
      </c>
      <c r="S12" s="79" t="s">
        <v>92</v>
      </c>
      <c r="T12" s="79" t="s">
        <v>163</v>
      </c>
      <c r="U12" s="79" t="s">
        <v>83</v>
      </c>
      <c r="V12" s="79" t="s">
        <v>164</v>
      </c>
      <c r="W12" s="82" t="s">
        <v>274</v>
      </c>
      <c r="X12" s="81" t="s">
        <v>309</v>
      </c>
      <c r="Y12" s="82" t="s">
        <v>275</v>
      </c>
      <c r="Z12" s="81" t="s">
        <v>310</v>
      </c>
      <c r="AA12" s="81" t="s">
        <v>117</v>
      </c>
      <c r="AB12" s="80">
        <v>4</v>
      </c>
      <c r="AC12" s="83">
        <v>12.5</v>
      </c>
      <c r="AD12" s="83">
        <v>50</v>
      </c>
    </row>
    <row r="13" spans="2:30">
      <c r="B13" s="72" t="s">
        <v>83</v>
      </c>
      <c r="C13" s="72" t="s">
        <v>93</v>
      </c>
      <c r="D13" s="74" t="s">
        <v>85</v>
      </c>
      <c r="E13" s="74" t="s">
        <v>84</v>
      </c>
      <c r="F13" s="74" t="s">
        <v>84</v>
      </c>
      <c r="G13" s="74" t="s">
        <v>84</v>
      </c>
      <c r="H13" s="74" t="s">
        <v>84</v>
      </c>
      <c r="I13" s="74" t="s">
        <v>84</v>
      </c>
      <c r="J13" s="74" t="s">
        <v>84</v>
      </c>
      <c r="K13" s="74" t="s">
        <v>85</v>
      </c>
      <c r="L13" s="87" t="s">
        <v>85</v>
      </c>
      <c r="O13" s="79" t="s">
        <v>177</v>
      </c>
      <c r="P13" s="79" t="s">
        <v>161</v>
      </c>
      <c r="Q13" s="79" t="s">
        <v>311</v>
      </c>
      <c r="R13" s="79" t="s">
        <v>83</v>
      </c>
      <c r="S13" s="79" t="s">
        <v>89</v>
      </c>
      <c r="T13" s="79" t="s">
        <v>170</v>
      </c>
      <c r="U13" s="79" t="s">
        <v>83</v>
      </c>
      <c r="V13" s="79" t="s">
        <v>164</v>
      </c>
      <c r="W13" s="82" t="s">
        <v>275</v>
      </c>
      <c r="X13" s="81" t="s">
        <v>312</v>
      </c>
      <c r="Y13" s="82" t="s">
        <v>275</v>
      </c>
      <c r="Z13" s="81" t="s">
        <v>313</v>
      </c>
      <c r="AA13" s="81" t="s">
        <v>138</v>
      </c>
      <c r="AB13" s="80">
        <v>2</v>
      </c>
      <c r="AC13" s="83">
        <v>12.5</v>
      </c>
      <c r="AD13" s="83">
        <v>25</v>
      </c>
    </row>
    <row r="14" spans="2:30">
      <c r="B14" s="71" t="s">
        <v>282</v>
      </c>
      <c r="C14" s="72" t="s">
        <v>83</v>
      </c>
      <c r="D14" s="73" t="s">
        <v>84</v>
      </c>
      <c r="E14" s="73" t="s">
        <v>84</v>
      </c>
      <c r="F14" s="73" t="s">
        <v>84</v>
      </c>
      <c r="G14" s="73" t="s">
        <v>283</v>
      </c>
      <c r="H14" s="73" t="s">
        <v>84</v>
      </c>
      <c r="I14" s="73" t="s">
        <v>243</v>
      </c>
      <c r="J14" s="73" t="s">
        <v>84</v>
      </c>
      <c r="K14" s="73" t="s">
        <v>284</v>
      </c>
      <c r="L14" s="86" t="s">
        <v>284</v>
      </c>
      <c r="O14" s="79" t="s">
        <v>304</v>
      </c>
      <c r="P14" s="79" t="s">
        <v>161</v>
      </c>
      <c r="Q14" s="79" t="s">
        <v>314</v>
      </c>
      <c r="R14" s="79" t="s">
        <v>83</v>
      </c>
      <c r="S14" s="79" t="s">
        <v>92</v>
      </c>
      <c r="T14" s="79" t="s">
        <v>163</v>
      </c>
      <c r="U14" s="79" t="s">
        <v>83</v>
      </c>
      <c r="V14" s="79" t="s">
        <v>164</v>
      </c>
      <c r="W14" s="82" t="s">
        <v>275</v>
      </c>
      <c r="X14" s="81" t="s">
        <v>315</v>
      </c>
      <c r="Y14" s="82" t="s">
        <v>276</v>
      </c>
      <c r="Z14" s="81" t="s">
        <v>316</v>
      </c>
      <c r="AA14" s="81" t="s">
        <v>85</v>
      </c>
      <c r="AB14" s="80">
        <v>1</v>
      </c>
      <c r="AC14" s="83">
        <v>12.5</v>
      </c>
      <c r="AD14" s="83">
        <v>12.5</v>
      </c>
    </row>
    <row r="15" spans="2:30">
      <c r="B15" s="72" t="s">
        <v>83</v>
      </c>
      <c r="C15" s="72" t="s">
        <v>86</v>
      </c>
      <c r="D15" s="74" t="s">
        <v>84</v>
      </c>
      <c r="E15" s="74" t="s">
        <v>84</v>
      </c>
      <c r="F15" s="74" t="s">
        <v>84</v>
      </c>
      <c r="G15" s="74" t="s">
        <v>138</v>
      </c>
      <c r="H15" s="74" t="s">
        <v>84</v>
      </c>
      <c r="I15" s="74" t="s">
        <v>243</v>
      </c>
      <c r="J15" s="74" t="s">
        <v>84</v>
      </c>
      <c r="K15" s="74" t="s">
        <v>285</v>
      </c>
      <c r="L15" s="87" t="s">
        <v>285</v>
      </c>
      <c r="O15" s="79" t="s">
        <v>31</v>
      </c>
      <c r="P15" s="79" t="s">
        <v>161</v>
      </c>
      <c r="Q15" s="79" t="s">
        <v>317</v>
      </c>
      <c r="R15" s="79" t="s">
        <v>83</v>
      </c>
      <c r="S15" s="79" t="s">
        <v>90</v>
      </c>
      <c r="T15" s="79" t="s">
        <v>167</v>
      </c>
      <c r="U15" s="79" t="s">
        <v>83</v>
      </c>
      <c r="V15" s="79" t="s">
        <v>164</v>
      </c>
      <c r="W15" s="82" t="s">
        <v>276</v>
      </c>
      <c r="X15" s="81" t="s">
        <v>318</v>
      </c>
      <c r="Y15" s="82" t="s">
        <v>276</v>
      </c>
      <c r="Z15" s="81" t="s">
        <v>293</v>
      </c>
      <c r="AA15" s="81" t="s">
        <v>138</v>
      </c>
      <c r="AB15" s="80">
        <v>2</v>
      </c>
      <c r="AC15" s="83">
        <v>12.5</v>
      </c>
      <c r="AD15" s="83">
        <v>25</v>
      </c>
    </row>
    <row r="16" spans="2:30">
      <c r="B16" s="72" t="s">
        <v>83</v>
      </c>
      <c r="C16" s="72" t="s">
        <v>121</v>
      </c>
      <c r="D16" s="74" t="s">
        <v>84</v>
      </c>
      <c r="E16" s="74" t="s">
        <v>84</v>
      </c>
      <c r="F16" s="74" t="s">
        <v>84</v>
      </c>
      <c r="G16" s="74" t="s">
        <v>138</v>
      </c>
      <c r="H16" s="74" t="s">
        <v>84</v>
      </c>
      <c r="I16" s="74" t="s">
        <v>84</v>
      </c>
      <c r="J16" s="74" t="s">
        <v>84</v>
      </c>
      <c r="K16" s="74" t="s">
        <v>138</v>
      </c>
      <c r="L16" s="87" t="s">
        <v>138</v>
      </c>
      <c r="O16" s="79" t="s">
        <v>319</v>
      </c>
      <c r="P16" s="79" t="s">
        <v>161</v>
      </c>
      <c r="Q16" s="79" t="s">
        <v>320</v>
      </c>
      <c r="R16" s="79" t="s">
        <v>83</v>
      </c>
      <c r="S16" s="79" t="s">
        <v>93</v>
      </c>
      <c r="T16" s="79" t="s">
        <v>168</v>
      </c>
      <c r="U16" s="79" t="s">
        <v>83</v>
      </c>
      <c r="V16" s="79" t="s">
        <v>164</v>
      </c>
      <c r="W16" s="82" t="s">
        <v>276</v>
      </c>
      <c r="X16" s="81" t="s">
        <v>318</v>
      </c>
      <c r="Y16" s="82" t="s">
        <v>276</v>
      </c>
      <c r="Z16" s="81" t="s">
        <v>296</v>
      </c>
      <c r="AA16" s="81" t="s">
        <v>209</v>
      </c>
      <c r="AB16" s="80">
        <v>3</v>
      </c>
      <c r="AC16" s="83">
        <v>12.5</v>
      </c>
      <c r="AD16" s="83">
        <v>37.5</v>
      </c>
    </row>
    <row r="17" spans="2:30">
      <c r="B17" s="72" t="s">
        <v>83</v>
      </c>
      <c r="C17" s="72" t="s">
        <v>92</v>
      </c>
      <c r="D17" s="74" t="s">
        <v>84</v>
      </c>
      <c r="E17" s="74" t="s">
        <v>84</v>
      </c>
      <c r="F17" s="74" t="s">
        <v>84</v>
      </c>
      <c r="G17" s="74" t="s">
        <v>138</v>
      </c>
      <c r="H17" s="74" t="s">
        <v>84</v>
      </c>
      <c r="I17" s="74" t="s">
        <v>84</v>
      </c>
      <c r="J17" s="74" t="s">
        <v>84</v>
      </c>
      <c r="K17" s="74" t="s">
        <v>138</v>
      </c>
      <c r="L17" s="87" t="s">
        <v>138</v>
      </c>
      <c r="O17" s="79" t="s">
        <v>319</v>
      </c>
      <c r="P17" s="79" t="s">
        <v>161</v>
      </c>
      <c r="Q17" s="79" t="s">
        <v>321</v>
      </c>
      <c r="R17" s="79" t="s">
        <v>83</v>
      </c>
      <c r="S17" s="79" t="s">
        <v>86</v>
      </c>
      <c r="T17" s="79" t="s">
        <v>166</v>
      </c>
      <c r="U17" s="79" t="s">
        <v>83</v>
      </c>
      <c r="V17" s="79" t="s">
        <v>164</v>
      </c>
      <c r="W17" s="82" t="s">
        <v>276</v>
      </c>
      <c r="X17" s="81" t="s">
        <v>322</v>
      </c>
      <c r="Y17" s="82" t="s">
        <v>276</v>
      </c>
      <c r="Z17" s="81" t="s">
        <v>307</v>
      </c>
      <c r="AA17" s="81" t="s">
        <v>138</v>
      </c>
      <c r="AB17" s="80">
        <v>2</v>
      </c>
      <c r="AC17" s="83">
        <v>12.5</v>
      </c>
      <c r="AD17" s="83">
        <v>25</v>
      </c>
    </row>
    <row r="18" spans="2:30">
      <c r="B18" s="72" t="s">
        <v>83</v>
      </c>
      <c r="C18" s="72" t="s">
        <v>93</v>
      </c>
      <c r="D18" s="74" t="s">
        <v>84</v>
      </c>
      <c r="E18" s="74" t="s">
        <v>84</v>
      </c>
      <c r="F18" s="74" t="s">
        <v>84</v>
      </c>
      <c r="G18" s="74" t="s">
        <v>209</v>
      </c>
      <c r="H18" s="74" t="s">
        <v>84</v>
      </c>
      <c r="I18" s="74" t="s">
        <v>84</v>
      </c>
      <c r="J18" s="74" t="s">
        <v>84</v>
      </c>
      <c r="K18" s="74" t="s">
        <v>209</v>
      </c>
      <c r="L18" s="87" t="s">
        <v>209</v>
      </c>
      <c r="O18" s="79" t="s">
        <v>319</v>
      </c>
      <c r="P18" s="79" t="s">
        <v>161</v>
      </c>
      <c r="Q18" s="79" t="s">
        <v>323</v>
      </c>
      <c r="R18" s="79" t="s">
        <v>83</v>
      </c>
      <c r="S18" s="79" t="s">
        <v>121</v>
      </c>
      <c r="T18" s="79" t="s">
        <v>216</v>
      </c>
      <c r="U18" s="79" t="s">
        <v>83</v>
      </c>
      <c r="V18" s="79" t="s">
        <v>164</v>
      </c>
      <c r="W18" s="82" t="s">
        <v>276</v>
      </c>
      <c r="X18" s="81" t="s">
        <v>322</v>
      </c>
      <c r="Y18" s="82" t="s">
        <v>276</v>
      </c>
      <c r="Z18" s="81" t="s">
        <v>307</v>
      </c>
      <c r="AA18" s="81" t="s">
        <v>138</v>
      </c>
      <c r="AB18" s="80">
        <v>2</v>
      </c>
      <c r="AC18" s="83">
        <v>12.5</v>
      </c>
      <c r="AD18" s="83">
        <v>25</v>
      </c>
    </row>
    <row r="19" spans="2:30">
      <c r="B19" s="71" t="s">
        <v>286</v>
      </c>
      <c r="C19" s="72" t="s">
        <v>83</v>
      </c>
      <c r="D19" s="73" t="s">
        <v>84</v>
      </c>
      <c r="E19" s="73" t="s">
        <v>84</v>
      </c>
      <c r="F19" s="73" t="s">
        <v>84</v>
      </c>
      <c r="G19" s="73" t="s">
        <v>138</v>
      </c>
      <c r="H19" s="73" t="s">
        <v>84</v>
      </c>
      <c r="I19" s="73" t="s">
        <v>84</v>
      </c>
      <c r="J19" s="73" t="s">
        <v>84</v>
      </c>
      <c r="K19" s="73" t="s">
        <v>138</v>
      </c>
      <c r="L19" s="86" t="s">
        <v>138</v>
      </c>
      <c r="O19" s="79" t="s">
        <v>319</v>
      </c>
      <c r="P19" s="79" t="s">
        <v>161</v>
      </c>
      <c r="Q19" s="79" t="s">
        <v>324</v>
      </c>
      <c r="R19" s="79" t="s">
        <v>83</v>
      </c>
      <c r="S19" s="79" t="s">
        <v>92</v>
      </c>
      <c r="T19" s="79" t="s">
        <v>163</v>
      </c>
      <c r="U19" s="79" t="s">
        <v>83</v>
      </c>
      <c r="V19" s="79" t="s">
        <v>164</v>
      </c>
      <c r="W19" s="82" t="s">
        <v>276</v>
      </c>
      <c r="X19" s="81" t="s">
        <v>322</v>
      </c>
      <c r="Y19" s="82" t="s">
        <v>276</v>
      </c>
      <c r="Z19" s="81" t="s">
        <v>307</v>
      </c>
      <c r="AA19" s="81" t="s">
        <v>138</v>
      </c>
      <c r="AB19" s="80">
        <v>2</v>
      </c>
      <c r="AC19" s="83">
        <v>12.5</v>
      </c>
      <c r="AD19" s="83">
        <v>25</v>
      </c>
    </row>
    <row r="20" spans="2:30">
      <c r="B20" s="72" t="s">
        <v>83</v>
      </c>
      <c r="C20" s="72" t="s">
        <v>90</v>
      </c>
      <c r="D20" s="74" t="s">
        <v>84</v>
      </c>
      <c r="E20" s="74" t="s">
        <v>84</v>
      </c>
      <c r="F20" s="74" t="s">
        <v>84</v>
      </c>
      <c r="G20" s="74" t="s">
        <v>138</v>
      </c>
      <c r="H20" s="74" t="s">
        <v>84</v>
      </c>
      <c r="I20" s="74" t="s">
        <v>84</v>
      </c>
      <c r="J20" s="74" t="s">
        <v>84</v>
      </c>
      <c r="K20" s="74" t="s">
        <v>138</v>
      </c>
      <c r="L20" s="87" t="s">
        <v>138</v>
      </c>
      <c r="O20" s="79" t="s">
        <v>171</v>
      </c>
      <c r="P20" s="79" t="s">
        <v>161</v>
      </c>
      <c r="Q20" s="79" t="s">
        <v>325</v>
      </c>
      <c r="R20" s="79" t="s">
        <v>83</v>
      </c>
      <c r="S20" s="79" t="s">
        <v>91</v>
      </c>
      <c r="T20" s="79" t="s">
        <v>165</v>
      </c>
      <c r="U20" s="79" t="s">
        <v>83</v>
      </c>
      <c r="V20" s="79" t="s">
        <v>164</v>
      </c>
      <c r="W20" s="82" t="s">
        <v>276</v>
      </c>
      <c r="X20" s="81" t="s">
        <v>322</v>
      </c>
      <c r="Y20" s="82" t="s">
        <v>276</v>
      </c>
      <c r="Z20" s="81" t="s">
        <v>307</v>
      </c>
      <c r="AA20" s="81" t="s">
        <v>138</v>
      </c>
      <c r="AB20" s="80">
        <v>2</v>
      </c>
      <c r="AC20" s="83">
        <v>12.5</v>
      </c>
      <c r="AD20" s="83">
        <v>25</v>
      </c>
    </row>
    <row r="21" spans="2:30">
      <c r="B21" s="71" t="s">
        <v>105</v>
      </c>
      <c r="C21" s="72" t="s">
        <v>83</v>
      </c>
      <c r="D21" s="73" t="s">
        <v>84</v>
      </c>
      <c r="E21" s="73" t="s">
        <v>84</v>
      </c>
      <c r="F21" s="73" t="s">
        <v>138</v>
      </c>
      <c r="G21" s="73" t="s">
        <v>84</v>
      </c>
      <c r="H21" s="73" t="s">
        <v>84</v>
      </c>
      <c r="I21" s="73" t="s">
        <v>84</v>
      </c>
      <c r="J21" s="73" t="s">
        <v>138</v>
      </c>
      <c r="K21" s="73" t="s">
        <v>117</v>
      </c>
      <c r="L21" s="86" t="s">
        <v>117</v>
      </c>
      <c r="O21" s="79" t="s">
        <v>171</v>
      </c>
      <c r="P21" s="79" t="s">
        <v>161</v>
      </c>
      <c r="Q21" s="79" t="s">
        <v>326</v>
      </c>
      <c r="R21" s="79" t="s">
        <v>83</v>
      </c>
      <c r="S21" s="79" t="s">
        <v>86</v>
      </c>
      <c r="T21" s="79" t="s">
        <v>166</v>
      </c>
      <c r="U21" s="79" t="s">
        <v>83</v>
      </c>
      <c r="V21" s="79" t="s">
        <v>164</v>
      </c>
      <c r="W21" s="82" t="s">
        <v>276</v>
      </c>
      <c r="X21" s="81" t="s">
        <v>327</v>
      </c>
      <c r="Y21" s="82" t="s">
        <v>276</v>
      </c>
      <c r="Z21" s="81" t="s">
        <v>328</v>
      </c>
      <c r="AA21" s="81" t="s">
        <v>85</v>
      </c>
      <c r="AB21" s="80">
        <v>1</v>
      </c>
      <c r="AC21" s="83">
        <v>12.5</v>
      </c>
      <c r="AD21" s="83">
        <v>12.5</v>
      </c>
    </row>
    <row r="22" spans="2:30">
      <c r="B22" s="72" t="s">
        <v>83</v>
      </c>
      <c r="C22" s="72" t="s">
        <v>89</v>
      </c>
      <c r="D22" s="74" t="s">
        <v>84</v>
      </c>
      <c r="E22" s="74" t="s">
        <v>84</v>
      </c>
      <c r="F22" s="74" t="s">
        <v>138</v>
      </c>
      <c r="G22" s="74" t="s">
        <v>84</v>
      </c>
      <c r="H22" s="74" t="s">
        <v>84</v>
      </c>
      <c r="I22" s="74" t="s">
        <v>84</v>
      </c>
      <c r="J22" s="74" t="s">
        <v>138</v>
      </c>
      <c r="K22" s="74" t="s">
        <v>117</v>
      </c>
      <c r="L22" s="87" t="s">
        <v>117</v>
      </c>
      <c r="O22" s="79" t="s">
        <v>171</v>
      </c>
      <c r="P22" s="79" t="s">
        <v>161</v>
      </c>
      <c r="Q22" s="79" t="s">
        <v>427</v>
      </c>
      <c r="R22" s="79" t="s">
        <v>83</v>
      </c>
      <c r="S22" s="79" t="s">
        <v>86</v>
      </c>
      <c r="T22" s="79" t="s">
        <v>166</v>
      </c>
      <c r="U22" s="79" t="s">
        <v>83</v>
      </c>
      <c r="V22" s="79" t="s">
        <v>164</v>
      </c>
      <c r="W22" s="82" t="s">
        <v>276</v>
      </c>
      <c r="X22" s="81" t="s">
        <v>329</v>
      </c>
      <c r="Y22" s="82" t="s">
        <v>276</v>
      </c>
      <c r="Z22" s="81" t="s">
        <v>330</v>
      </c>
      <c r="AA22" s="81" t="s">
        <v>198</v>
      </c>
      <c r="AB22" s="80">
        <v>0.5</v>
      </c>
      <c r="AC22" s="83">
        <v>12.5</v>
      </c>
      <c r="AD22" s="83">
        <v>6.25</v>
      </c>
    </row>
    <row r="23" spans="2:30">
      <c r="B23" s="71" t="s">
        <v>107</v>
      </c>
      <c r="C23" s="72" t="s">
        <v>83</v>
      </c>
      <c r="D23" s="73" t="s">
        <v>84</v>
      </c>
      <c r="E23" s="73" t="s">
        <v>84</v>
      </c>
      <c r="F23" s="73" t="s">
        <v>84</v>
      </c>
      <c r="G23" s="73" t="s">
        <v>84</v>
      </c>
      <c r="H23" s="73" t="s">
        <v>84</v>
      </c>
      <c r="I23" s="73" t="s">
        <v>209</v>
      </c>
      <c r="J23" s="73" t="s">
        <v>84</v>
      </c>
      <c r="K23" s="73" t="s">
        <v>209</v>
      </c>
      <c r="L23" s="86" t="s">
        <v>209</v>
      </c>
      <c r="O23" s="79" t="s">
        <v>331</v>
      </c>
      <c r="P23" s="79" t="s">
        <v>161</v>
      </c>
      <c r="Q23" s="79" t="s">
        <v>332</v>
      </c>
      <c r="R23" s="79" t="s">
        <v>83</v>
      </c>
      <c r="S23" s="79" t="s">
        <v>90</v>
      </c>
      <c r="T23" s="79" t="s">
        <v>167</v>
      </c>
      <c r="U23" s="79" t="s">
        <v>83</v>
      </c>
      <c r="V23" s="79" t="s">
        <v>164</v>
      </c>
      <c r="W23" s="82" t="s">
        <v>277</v>
      </c>
      <c r="X23" s="81" t="s">
        <v>318</v>
      </c>
      <c r="Y23" s="82" t="s">
        <v>277</v>
      </c>
      <c r="Z23" s="81" t="s">
        <v>322</v>
      </c>
      <c r="AA23" s="81" t="s">
        <v>117</v>
      </c>
      <c r="AB23" s="80">
        <v>4</v>
      </c>
      <c r="AC23" s="83">
        <v>12.5</v>
      </c>
      <c r="AD23" s="83">
        <v>50</v>
      </c>
    </row>
    <row r="24" spans="2:30">
      <c r="B24" s="72" t="s">
        <v>83</v>
      </c>
      <c r="C24" s="72" t="s">
        <v>92</v>
      </c>
      <c r="D24" s="74" t="s">
        <v>84</v>
      </c>
      <c r="E24" s="74" t="s">
        <v>84</v>
      </c>
      <c r="F24" s="74" t="s">
        <v>84</v>
      </c>
      <c r="G24" s="74" t="s">
        <v>84</v>
      </c>
      <c r="H24" s="74" t="s">
        <v>84</v>
      </c>
      <c r="I24" s="74" t="s">
        <v>209</v>
      </c>
      <c r="J24" s="74" t="s">
        <v>84</v>
      </c>
      <c r="K24" s="74" t="s">
        <v>209</v>
      </c>
      <c r="L24" s="87" t="s">
        <v>209</v>
      </c>
      <c r="O24" s="79" t="s">
        <v>331</v>
      </c>
      <c r="P24" s="79" t="s">
        <v>161</v>
      </c>
      <c r="Q24" s="79" t="s">
        <v>333</v>
      </c>
      <c r="R24" s="79" t="s">
        <v>83</v>
      </c>
      <c r="S24" s="79" t="s">
        <v>93</v>
      </c>
      <c r="T24" s="79" t="s">
        <v>168</v>
      </c>
      <c r="U24" s="79" t="s">
        <v>83</v>
      </c>
      <c r="V24" s="79" t="s">
        <v>164</v>
      </c>
      <c r="W24" s="82" t="s">
        <v>277</v>
      </c>
      <c r="X24" s="81" t="s">
        <v>318</v>
      </c>
      <c r="Y24" s="82" t="s">
        <v>277</v>
      </c>
      <c r="Z24" s="81" t="s">
        <v>322</v>
      </c>
      <c r="AA24" s="81" t="s">
        <v>117</v>
      </c>
      <c r="AB24" s="80">
        <v>4</v>
      </c>
      <c r="AC24" s="83">
        <v>12.5</v>
      </c>
      <c r="AD24" s="83">
        <v>50</v>
      </c>
    </row>
    <row r="25" spans="2:30">
      <c r="B25" s="71" t="s">
        <v>246</v>
      </c>
      <c r="C25" s="72" t="s">
        <v>83</v>
      </c>
      <c r="D25" s="73" t="s">
        <v>84</v>
      </c>
      <c r="E25" s="73" t="s">
        <v>84</v>
      </c>
      <c r="F25" s="73" t="s">
        <v>84</v>
      </c>
      <c r="G25" s="73" t="s">
        <v>84</v>
      </c>
      <c r="H25" s="73" t="s">
        <v>424</v>
      </c>
      <c r="I25" s="73" t="s">
        <v>139</v>
      </c>
      <c r="J25" s="73" t="s">
        <v>84</v>
      </c>
      <c r="K25" s="73" t="s">
        <v>425</v>
      </c>
      <c r="L25" s="86" t="s">
        <v>425</v>
      </c>
      <c r="O25" s="79" t="s">
        <v>331</v>
      </c>
      <c r="P25" s="79" t="s">
        <v>161</v>
      </c>
      <c r="Q25" s="79" t="s">
        <v>334</v>
      </c>
      <c r="R25" s="79" t="s">
        <v>83</v>
      </c>
      <c r="S25" s="79" t="s">
        <v>86</v>
      </c>
      <c r="T25" s="79" t="s">
        <v>166</v>
      </c>
      <c r="U25" s="79" t="s">
        <v>83</v>
      </c>
      <c r="V25" s="79" t="s">
        <v>164</v>
      </c>
      <c r="W25" s="82" t="s">
        <v>277</v>
      </c>
      <c r="X25" s="81" t="s">
        <v>296</v>
      </c>
      <c r="Y25" s="82" t="s">
        <v>277</v>
      </c>
      <c r="Z25" s="81" t="s">
        <v>327</v>
      </c>
      <c r="AA25" s="81" t="s">
        <v>117</v>
      </c>
      <c r="AB25" s="80">
        <v>4</v>
      </c>
      <c r="AC25" s="83">
        <v>12.5</v>
      </c>
      <c r="AD25" s="83">
        <v>50</v>
      </c>
    </row>
    <row r="26" spans="2:30">
      <c r="B26" s="72" t="s">
        <v>83</v>
      </c>
      <c r="C26" s="72" t="s">
        <v>89</v>
      </c>
      <c r="D26" s="74" t="s">
        <v>84</v>
      </c>
      <c r="E26" s="74" t="s">
        <v>84</v>
      </c>
      <c r="F26" s="74" t="s">
        <v>84</v>
      </c>
      <c r="G26" s="74" t="s">
        <v>84</v>
      </c>
      <c r="H26" s="74" t="s">
        <v>117</v>
      </c>
      <c r="I26" s="74" t="s">
        <v>139</v>
      </c>
      <c r="J26" s="74" t="s">
        <v>84</v>
      </c>
      <c r="K26" s="74" t="s">
        <v>212</v>
      </c>
      <c r="L26" s="87" t="s">
        <v>212</v>
      </c>
      <c r="O26" s="79" t="s">
        <v>331</v>
      </c>
      <c r="P26" s="79" t="s">
        <v>161</v>
      </c>
      <c r="Q26" s="79" t="s">
        <v>335</v>
      </c>
      <c r="R26" s="79" t="s">
        <v>83</v>
      </c>
      <c r="S26" s="79" t="s">
        <v>121</v>
      </c>
      <c r="T26" s="79" t="s">
        <v>216</v>
      </c>
      <c r="U26" s="79" t="s">
        <v>83</v>
      </c>
      <c r="V26" s="79" t="s">
        <v>164</v>
      </c>
      <c r="W26" s="82" t="s">
        <v>277</v>
      </c>
      <c r="X26" s="81" t="s">
        <v>296</v>
      </c>
      <c r="Y26" s="82" t="s">
        <v>277</v>
      </c>
      <c r="Z26" s="81" t="s">
        <v>327</v>
      </c>
      <c r="AA26" s="81" t="s">
        <v>117</v>
      </c>
      <c r="AB26" s="80">
        <v>4</v>
      </c>
      <c r="AC26" s="83">
        <v>12.5</v>
      </c>
      <c r="AD26" s="83">
        <v>50</v>
      </c>
    </row>
    <row r="27" spans="2:30">
      <c r="B27" s="72" t="s">
        <v>83</v>
      </c>
      <c r="C27" s="72" t="s">
        <v>86</v>
      </c>
      <c r="D27" s="74" t="s">
        <v>84</v>
      </c>
      <c r="E27" s="74" t="s">
        <v>84</v>
      </c>
      <c r="F27" s="74" t="s">
        <v>84</v>
      </c>
      <c r="G27" s="74" t="s">
        <v>84</v>
      </c>
      <c r="H27" s="74" t="s">
        <v>117</v>
      </c>
      <c r="I27" s="74" t="s">
        <v>84</v>
      </c>
      <c r="J27" s="74" t="s">
        <v>84</v>
      </c>
      <c r="K27" s="74" t="s">
        <v>117</v>
      </c>
      <c r="L27" s="87" t="s">
        <v>117</v>
      </c>
      <c r="O27" s="79" t="s">
        <v>331</v>
      </c>
      <c r="P27" s="79" t="s">
        <v>161</v>
      </c>
      <c r="Q27" s="79" t="s">
        <v>336</v>
      </c>
      <c r="R27" s="79" t="s">
        <v>83</v>
      </c>
      <c r="S27" s="79" t="s">
        <v>92</v>
      </c>
      <c r="T27" s="79" t="s">
        <v>163</v>
      </c>
      <c r="U27" s="79" t="s">
        <v>83</v>
      </c>
      <c r="V27" s="79" t="s">
        <v>164</v>
      </c>
      <c r="W27" s="82" t="s">
        <v>277</v>
      </c>
      <c r="X27" s="81" t="s">
        <v>296</v>
      </c>
      <c r="Y27" s="82" t="s">
        <v>277</v>
      </c>
      <c r="Z27" s="81" t="s">
        <v>327</v>
      </c>
      <c r="AA27" s="81" t="s">
        <v>117</v>
      </c>
      <c r="AB27" s="80">
        <v>4</v>
      </c>
      <c r="AC27" s="83">
        <v>12.5</v>
      </c>
      <c r="AD27" s="83">
        <v>50</v>
      </c>
    </row>
    <row r="28" spans="2:30">
      <c r="B28" s="72" t="s">
        <v>83</v>
      </c>
      <c r="C28" s="72" t="s">
        <v>90</v>
      </c>
      <c r="D28" s="74" t="s">
        <v>84</v>
      </c>
      <c r="E28" s="74" t="s">
        <v>84</v>
      </c>
      <c r="F28" s="74" t="s">
        <v>84</v>
      </c>
      <c r="G28" s="74" t="s">
        <v>84</v>
      </c>
      <c r="H28" s="74" t="s">
        <v>117</v>
      </c>
      <c r="I28" s="74" t="s">
        <v>84</v>
      </c>
      <c r="J28" s="74" t="s">
        <v>84</v>
      </c>
      <c r="K28" s="74" t="s">
        <v>117</v>
      </c>
      <c r="L28" s="87" t="s">
        <v>117</v>
      </c>
      <c r="O28" s="79" t="s">
        <v>331</v>
      </c>
      <c r="P28" s="79" t="s">
        <v>161</v>
      </c>
      <c r="Q28" s="79" t="s">
        <v>337</v>
      </c>
      <c r="R28" s="79" t="s">
        <v>83</v>
      </c>
      <c r="S28" s="79" t="s">
        <v>91</v>
      </c>
      <c r="T28" s="79" t="s">
        <v>165</v>
      </c>
      <c r="U28" s="79" t="s">
        <v>83</v>
      </c>
      <c r="V28" s="79" t="s">
        <v>164</v>
      </c>
      <c r="W28" s="82" t="s">
        <v>277</v>
      </c>
      <c r="X28" s="81" t="s">
        <v>296</v>
      </c>
      <c r="Y28" s="82" t="s">
        <v>277</v>
      </c>
      <c r="Z28" s="81" t="s">
        <v>327</v>
      </c>
      <c r="AA28" s="81" t="s">
        <v>117</v>
      </c>
      <c r="AB28" s="80">
        <v>4</v>
      </c>
      <c r="AC28" s="83">
        <v>12.5</v>
      </c>
      <c r="AD28" s="83">
        <v>50</v>
      </c>
    </row>
    <row r="29" spans="2:30">
      <c r="B29" s="72" t="s">
        <v>83</v>
      </c>
      <c r="C29" s="72" t="s">
        <v>121</v>
      </c>
      <c r="D29" s="74" t="s">
        <v>84</v>
      </c>
      <c r="E29" s="74" t="s">
        <v>84</v>
      </c>
      <c r="F29" s="74" t="s">
        <v>84</v>
      </c>
      <c r="G29" s="74" t="s">
        <v>84</v>
      </c>
      <c r="H29" s="74" t="s">
        <v>117</v>
      </c>
      <c r="I29" s="74" t="s">
        <v>84</v>
      </c>
      <c r="J29" s="74" t="s">
        <v>84</v>
      </c>
      <c r="K29" s="74" t="s">
        <v>117</v>
      </c>
      <c r="L29" s="87" t="s">
        <v>117</v>
      </c>
      <c r="O29" s="79" t="s">
        <v>331</v>
      </c>
      <c r="P29" s="79" t="s">
        <v>161</v>
      </c>
      <c r="Q29" s="79" t="s">
        <v>338</v>
      </c>
      <c r="R29" s="79" t="s">
        <v>83</v>
      </c>
      <c r="S29" s="79" t="s">
        <v>89</v>
      </c>
      <c r="T29" s="79" t="s">
        <v>170</v>
      </c>
      <c r="U29" s="79" t="s">
        <v>83</v>
      </c>
      <c r="V29" s="79" t="s">
        <v>164</v>
      </c>
      <c r="W29" s="82" t="s">
        <v>277</v>
      </c>
      <c r="X29" s="81" t="s">
        <v>296</v>
      </c>
      <c r="Y29" s="82" t="s">
        <v>277</v>
      </c>
      <c r="Z29" s="81" t="s">
        <v>327</v>
      </c>
      <c r="AA29" s="81" t="s">
        <v>117</v>
      </c>
      <c r="AB29" s="80">
        <v>4</v>
      </c>
      <c r="AC29" s="83">
        <v>12.5</v>
      </c>
      <c r="AD29" s="83">
        <v>50</v>
      </c>
    </row>
    <row r="30" spans="2:30">
      <c r="B30" s="72" t="s">
        <v>83</v>
      </c>
      <c r="C30" s="72" t="s">
        <v>91</v>
      </c>
      <c r="D30" s="74" t="s">
        <v>84</v>
      </c>
      <c r="E30" s="74" t="s">
        <v>84</v>
      </c>
      <c r="F30" s="74" t="s">
        <v>84</v>
      </c>
      <c r="G30" s="74" t="s">
        <v>84</v>
      </c>
      <c r="H30" s="74" t="s">
        <v>117</v>
      </c>
      <c r="I30" s="74" t="s">
        <v>84</v>
      </c>
      <c r="J30" s="74" t="s">
        <v>84</v>
      </c>
      <c r="K30" s="74" t="s">
        <v>117</v>
      </c>
      <c r="L30" s="87" t="s">
        <v>117</v>
      </c>
      <c r="O30" s="79" t="s">
        <v>181</v>
      </c>
      <c r="P30" s="79" t="s">
        <v>161</v>
      </c>
      <c r="Q30" s="79" t="s">
        <v>339</v>
      </c>
      <c r="R30" s="79" t="s">
        <v>83</v>
      </c>
      <c r="S30" s="79" t="s">
        <v>92</v>
      </c>
      <c r="T30" s="79" t="s">
        <v>163</v>
      </c>
      <c r="U30" s="79" t="s">
        <v>83</v>
      </c>
      <c r="V30" s="79" t="s">
        <v>164</v>
      </c>
      <c r="W30" s="82" t="s">
        <v>278</v>
      </c>
      <c r="X30" s="81" t="s">
        <v>340</v>
      </c>
      <c r="Y30" s="82" t="s">
        <v>278</v>
      </c>
      <c r="Z30" s="81" t="s">
        <v>341</v>
      </c>
      <c r="AA30" s="81" t="s">
        <v>138</v>
      </c>
      <c r="AB30" s="80">
        <v>2</v>
      </c>
      <c r="AC30" s="83">
        <v>12.5</v>
      </c>
      <c r="AD30" s="83">
        <v>25</v>
      </c>
    </row>
    <row r="31" spans="2:30">
      <c r="B31" s="72" t="s">
        <v>83</v>
      </c>
      <c r="C31" s="72" t="s">
        <v>92</v>
      </c>
      <c r="D31" s="74" t="s">
        <v>84</v>
      </c>
      <c r="E31" s="74" t="s">
        <v>84</v>
      </c>
      <c r="F31" s="74" t="s">
        <v>84</v>
      </c>
      <c r="G31" s="74" t="s">
        <v>84</v>
      </c>
      <c r="H31" s="74" t="s">
        <v>117</v>
      </c>
      <c r="I31" s="74" t="s">
        <v>84</v>
      </c>
      <c r="J31" s="74" t="s">
        <v>84</v>
      </c>
      <c r="K31" s="74" t="s">
        <v>117</v>
      </c>
      <c r="L31" s="87" t="s">
        <v>117</v>
      </c>
      <c r="O31" s="79" t="s">
        <v>319</v>
      </c>
      <c r="P31" s="79" t="s">
        <v>161</v>
      </c>
      <c r="Q31" s="79" t="s">
        <v>342</v>
      </c>
      <c r="R31" s="79" t="s">
        <v>83</v>
      </c>
      <c r="S31" s="79" t="s">
        <v>86</v>
      </c>
      <c r="T31" s="79" t="s">
        <v>166</v>
      </c>
      <c r="U31" s="79" t="s">
        <v>83</v>
      </c>
      <c r="V31" s="79" t="s">
        <v>164</v>
      </c>
      <c r="W31" s="82" t="s">
        <v>278</v>
      </c>
      <c r="X31" s="81" t="s">
        <v>341</v>
      </c>
      <c r="Y31" s="82" t="s">
        <v>278</v>
      </c>
      <c r="Z31" s="81" t="s">
        <v>343</v>
      </c>
      <c r="AA31" s="81" t="s">
        <v>243</v>
      </c>
      <c r="AB31" s="80">
        <v>3.75</v>
      </c>
      <c r="AC31" s="83">
        <v>12.5</v>
      </c>
      <c r="AD31" s="83">
        <v>46.88</v>
      </c>
    </row>
    <row r="32" spans="2:30">
      <c r="B32" s="72" t="s">
        <v>83</v>
      </c>
      <c r="C32" s="72" t="s">
        <v>93</v>
      </c>
      <c r="D32" s="74" t="s">
        <v>84</v>
      </c>
      <c r="E32" s="74" t="s">
        <v>84</v>
      </c>
      <c r="F32" s="74" t="s">
        <v>84</v>
      </c>
      <c r="G32" s="74" t="s">
        <v>84</v>
      </c>
      <c r="H32" s="74" t="s">
        <v>117</v>
      </c>
      <c r="I32" s="74" t="s">
        <v>84</v>
      </c>
      <c r="J32" s="74" t="s">
        <v>84</v>
      </c>
      <c r="K32" s="74" t="s">
        <v>117</v>
      </c>
      <c r="L32" s="87" t="s">
        <v>117</v>
      </c>
      <c r="O32" s="79" t="s">
        <v>331</v>
      </c>
      <c r="P32" s="79" t="s">
        <v>161</v>
      </c>
      <c r="Q32" s="79" t="s">
        <v>344</v>
      </c>
      <c r="R32" s="79" t="s">
        <v>83</v>
      </c>
      <c r="S32" s="79" t="s">
        <v>89</v>
      </c>
      <c r="T32" s="79" t="s">
        <v>170</v>
      </c>
      <c r="U32" s="79" t="s">
        <v>83</v>
      </c>
      <c r="V32" s="79" t="s">
        <v>164</v>
      </c>
      <c r="W32" s="82" t="s">
        <v>278</v>
      </c>
      <c r="X32" s="81" t="s">
        <v>341</v>
      </c>
      <c r="Y32" s="82" t="s">
        <v>278</v>
      </c>
      <c r="Z32" s="81" t="s">
        <v>345</v>
      </c>
      <c r="AA32" s="81" t="s">
        <v>139</v>
      </c>
      <c r="AB32" s="80">
        <v>0.25</v>
      </c>
      <c r="AC32" s="83">
        <v>12.5</v>
      </c>
      <c r="AD32" s="83">
        <v>3.13</v>
      </c>
    </row>
    <row r="33" spans="2:30">
      <c r="B33" s="71" t="s">
        <v>287</v>
      </c>
      <c r="C33" s="72" t="s">
        <v>83</v>
      </c>
      <c r="D33" s="73" t="s">
        <v>85</v>
      </c>
      <c r="E33" s="73" t="s">
        <v>117</v>
      </c>
      <c r="F33" s="73" t="s">
        <v>85</v>
      </c>
      <c r="G33" s="73" t="s">
        <v>84</v>
      </c>
      <c r="H33" s="73" t="s">
        <v>84</v>
      </c>
      <c r="I33" s="73" t="s">
        <v>84</v>
      </c>
      <c r="J33" s="73" t="s">
        <v>84</v>
      </c>
      <c r="K33" s="73" t="s">
        <v>88</v>
      </c>
      <c r="L33" s="86" t="s">
        <v>88</v>
      </c>
      <c r="O33" s="79" t="s">
        <v>181</v>
      </c>
      <c r="P33" s="79" t="s">
        <v>161</v>
      </c>
      <c r="Q33" s="79" t="s">
        <v>346</v>
      </c>
      <c r="R33" s="79" t="s">
        <v>83</v>
      </c>
      <c r="S33" s="79" t="s">
        <v>92</v>
      </c>
      <c r="T33" s="79" t="s">
        <v>163</v>
      </c>
      <c r="U33" s="79" t="s">
        <v>83</v>
      </c>
      <c r="V33" s="79" t="s">
        <v>164</v>
      </c>
      <c r="W33" s="82" t="s">
        <v>278</v>
      </c>
      <c r="X33" s="81" t="s">
        <v>327</v>
      </c>
      <c r="Y33" s="82" t="s">
        <v>278</v>
      </c>
      <c r="Z33" s="81" t="s">
        <v>328</v>
      </c>
      <c r="AA33" s="81" t="s">
        <v>85</v>
      </c>
      <c r="AB33" s="80">
        <v>1</v>
      </c>
      <c r="AC33" s="83">
        <v>12.5</v>
      </c>
      <c r="AD33" s="83">
        <v>12.5</v>
      </c>
    </row>
    <row r="34" spans="2:30">
      <c r="B34" s="72" t="s">
        <v>83</v>
      </c>
      <c r="C34" s="72" t="s">
        <v>92</v>
      </c>
      <c r="D34" s="74" t="s">
        <v>84</v>
      </c>
      <c r="E34" s="74" t="s">
        <v>117</v>
      </c>
      <c r="F34" s="74" t="s">
        <v>85</v>
      </c>
      <c r="G34" s="74" t="s">
        <v>84</v>
      </c>
      <c r="H34" s="74" t="s">
        <v>84</v>
      </c>
      <c r="I34" s="74" t="s">
        <v>84</v>
      </c>
      <c r="J34" s="74" t="s">
        <v>84</v>
      </c>
      <c r="K34" s="74" t="s">
        <v>118</v>
      </c>
      <c r="L34" s="87" t="s">
        <v>118</v>
      </c>
      <c r="O34" s="79" t="s">
        <v>171</v>
      </c>
      <c r="P34" s="79" t="s">
        <v>161</v>
      </c>
      <c r="Q34" s="79" t="s">
        <v>347</v>
      </c>
      <c r="R34" s="79" t="s">
        <v>83</v>
      </c>
      <c r="S34" s="79" t="s">
        <v>86</v>
      </c>
      <c r="T34" s="79" t="s">
        <v>166</v>
      </c>
      <c r="U34" s="79" t="s">
        <v>83</v>
      </c>
      <c r="V34" s="79" t="s">
        <v>164</v>
      </c>
      <c r="W34" s="82" t="s">
        <v>279</v>
      </c>
      <c r="X34" s="81" t="s">
        <v>292</v>
      </c>
      <c r="Y34" s="82" t="s">
        <v>279</v>
      </c>
      <c r="Z34" s="81" t="s">
        <v>293</v>
      </c>
      <c r="AA34" s="81" t="s">
        <v>85</v>
      </c>
      <c r="AB34" s="80">
        <v>1</v>
      </c>
      <c r="AC34" s="83">
        <v>12.5</v>
      </c>
      <c r="AD34" s="83">
        <v>12.5</v>
      </c>
    </row>
    <row r="35" spans="2:30">
      <c r="B35" s="72" t="s">
        <v>83</v>
      </c>
      <c r="C35" s="72" t="s">
        <v>93</v>
      </c>
      <c r="D35" s="74" t="s">
        <v>85</v>
      </c>
      <c r="E35" s="74" t="s">
        <v>84</v>
      </c>
      <c r="F35" s="74" t="s">
        <v>84</v>
      </c>
      <c r="G35" s="74" t="s">
        <v>84</v>
      </c>
      <c r="H35" s="74" t="s">
        <v>84</v>
      </c>
      <c r="I35" s="74" t="s">
        <v>84</v>
      </c>
      <c r="J35" s="74" t="s">
        <v>84</v>
      </c>
      <c r="K35" s="74" t="s">
        <v>85</v>
      </c>
      <c r="L35" s="87" t="s">
        <v>85</v>
      </c>
      <c r="O35" s="79" t="s">
        <v>177</v>
      </c>
      <c r="P35" s="79" t="s">
        <v>161</v>
      </c>
      <c r="Q35" s="79" t="s">
        <v>348</v>
      </c>
      <c r="R35" s="79" t="s">
        <v>83</v>
      </c>
      <c r="S35" s="79" t="s">
        <v>89</v>
      </c>
      <c r="T35" s="79" t="s">
        <v>170</v>
      </c>
      <c r="U35" s="79" t="s">
        <v>83</v>
      </c>
      <c r="V35" s="79" t="s">
        <v>164</v>
      </c>
      <c r="W35" s="82" t="s">
        <v>279</v>
      </c>
      <c r="X35" s="81" t="s">
        <v>298</v>
      </c>
      <c r="Y35" s="82" t="s">
        <v>279</v>
      </c>
      <c r="Z35" s="81" t="s">
        <v>340</v>
      </c>
      <c r="AA35" s="81" t="s">
        <v>138</v>
      </c>
      <c r="AB35" s="80">
        <v>2</v>
      </c>
      <c r="AC35" s="83">
        <v>12.5</v>
      </c>
      <c r="AD35" s="83">
        <v>25</v>
      </c>
    </row>
    <row r="36" spans="2:30">
      <c r="B36" s="75" t="s">
        <v>94</v>
      </c>
      <c r="C36" s="76" t="s">
        <v>83</v>
      </c>
      <c r="D36" s="77" t="s">
        <v>288</v>
      </c>
      <c r="E36" s="77" t="s">
        <v>117</v>
      </c>
      <c r="F36" s="77" t="s">
        <v>209</v>
      </c>
      <c r="G36" s="77" t="s">
        <v>289</v>
      </c>
      <c r="H36" s="77" t="s">
        <v>424</v>
      </c>
      <c r="I36" s="77" t="s">
        <v>95</v>
      </c>
      <c r="J36" s="77" t="s">
        <v>290</v>
      </c>
      <c r="K36" s="77" t="s">
        <v>426</v>
      </c>
      <c r="L36" s="90">
        <v>2.8125</v>
      </c>
      <c r="O36" s="79" t="s">
        <v>160</v>
      </c>
      <c r="P36" s="79" t="s">
        <v>161</v>
      </c>
      <c r="Q36" s="79" t="s">
        <v>349</v>
      </c>
      <c r="R36" s="79" t="s">
        <v>83</v>
      </c>
      <c r="S36" s="79" t="s">
        <v>89</v>
      </c>
      <c r="T36" s="79" t="s">
        <v>170</v>
      </c>
      <c r="U36" s="79" t="s">
        <v>83</v>
      </c>
      <c r="V36" s="79" t="s">
        <v>164</v>
      </c>
      <c r="W36" s="82" t="s">
        <v>279</v>
      </c>
      <c r="X36" s="81" t="s">
        <v>307</v>
      </c>
      <c r="Y36" s="82" t="s">
        <v>279</v>
      </c>
      <c r="Z36" s="81" t="s">
        <v>350</v>
      </c>
      <c r="AA36" s="81" t="s">
        <v>139</v>
      </c>
      <c r="AB36" s="80">
        <v>0.25</v>
      </c>
      <c r="AC36" s="83">
        <v>12.5</v>
      </c>
      <c r="AD36" s="83">
        <v>3.13</v>
      </c>
    </row>
    <row r="37" spans="2:30">
      <c r="M37" s="4"/>
      <c r="N37" s="4"/>
      <c r="O37" s="4"/>
      <c r="P37" s="4"/>
      <c r="Q37" s="4"/>
      <c r="R37" s="4"/>
      <c r="S37" s="4"/>
      <c r="T37" s="4"/>
      <c r="U37" s="67"/>
      <c r="V37" s="6"/>
      <c r="W37" s="67"/>
      <c r="X37" s="6"/>
      <c r="Y37" s="6"/>
      <c r="Z37" s="68"/>
      <c r="AA37" s="69"/>
      <c r="AB37" s="69"/>
    </row>
    <row r="39" spans="2:30">
      <c r="J39" t="s">
        <v>190</v>
      </c>
      <c r="K39">
        <v>67.5</v>
      </c>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1B4FA-CF18-46BC-B4FA-378782FAAD02}">
  <dimension ref="A1:AB33"/>
  <sheetViews>
    <sheetView topLeftCell="D30" workbookViewId="0">
      <selection activeCell="M177" sqref="M177"/>
    </sheetView>
  </sheetViews>
  <sheetFormatPr baseColWidth="10" defaultColWidth="8.83203125" defaultRowHeight="15"/>
  <cols>
    <col min="1" max="1" width="29.6640625" bestFit="1" customWidth="1"/>
    <col min="2" max="2" width="13" bestFit="1" customWidth="1"/>
    <col min="3" max="9" width="9.83203125" bestFit="1" customWidth="1"/>
    <col min="10" max="10" width="8" bestFit="1" customWidth="1"/>
    <col min="11" max="11" width="15" bestFit="1" customWidth="1"/>
    <col min="13" max="14" width="13" bestFit="1" customWidth="1"/>
    <col min="15" max="15" width="233.33203125" bestFit="1" customWidth="1"/>
    <col min="16" max="16" width="11.33203125" bestFit="1" customWidth="1"/>
    <col min="17" max="17" width="12.33203125" bestFit="1" customWidth="1"/>
    <col min="18" max="18" width="17.33203125" bestFit="1" customWidth="1"/>
    <col min="19" max="19" width="4.33203125" bestFit="1" customWidth="1"/>
    <col min="20" max="20" width="6.33203125" bestFit="1" customWidth="1"/>
    <col min="21" max="21" width="10.1640625" bestFit="1" customWidth="1"/>
    <col min="22" max="22" width="11" bestFit="1" customWidth="1"/>
    <col min="23" max="23" width="10.1640625" bestFit="1" customWidth="1"/>
    <col min="24" max="24" width="11" bestFit="1" customWidth="1"/>
    <col min="25" max="25" width="10.33203125" bestFit="1" customWidth="1"/>
    <col min="26" max="26" width="15.33203125" bestFit="1" customWidth="1"/>
    <col min="27" max="27" width="15" bestFit="1" customWidth="1"/>
    <col min="28" max="28" width="12" bestFit="1" customWidth="1"/>
  </cols>
  <sheetData>
    <row r="1" spans="1:28">
      <c r="A1" s="92" t="s">
        <v>72</v>
      </c>
      <c r="B1" s="92" t="s">
        <v>73</v>
      </c>
      <c r="C1" s="92" t="s">
        <v>475</v>
      </c>
      <c r="D1" s="92" t="s">
        <v>476</v>
      </c>
      <c r="E1" s="92" t="s">
        <v>477</v>
      </c>
      <c r="F1" s="92" t="s">
        <v>478</v>
      </c>
      <c r="G1" s="92" t="s">
        <v>479</v>
      </c>
      <c r="H1" s="92" t="s">
        <v>480</v>
      </c>
      <c r="I1" s="92" t="s">
        <v>481</v>
      </c>
      <c r="J1" s="92" t="s">
        <v>81</v>
      </c>
      <c r="K1" s="92" t="s">
        <v>528</v>
      </c>
      <c r="M1" t="s">
        <v>72</v>
      </c>
      <c r="N1" t="s">
        <v>146</v>
      </c>
      <c r="O1" t="s">
        <v>147</v>
      </c>
      <c r="P1" t="s">
        <v>148</v>
      </c>
      <c r="Q1" t="s">
        <v>73</v>
      </c>
      <c r="R1" t="s">
        <v>149</v>
      </c>
      <c r="S1" t="s">
        <v>150</v>
      </c>
      <c r="T1" t="s">
        <v>151</v>
      </c>
      <c r="U1" t="s">
        <v>152</v>
      </c>
      <c r="V1" t="s">
        <v>153</v>
      </c>
      <c r="W1" t="s">
        <v>154</v>
      </c>
      <c r="X1" t="s">
        <v>155</v>
      </c>
      <c r="Y1" t="s">
        <v>156</v>
      </c>
      <c r="Z1" t="s">
        <v>157</v>
      </c>
      <c r="AA1" t="s">
        <v>158</v>
      </c>
      <c r="AB1" t="s">
        <v>159</v>
      </c>
    </row>
    <row r="2" spans="1:28">
      <c r="A2" s="92" t="s">
        <v>82</v>
      </c>
      <c r="B2" s="93" t="s">
        <v>83</v>
      </c>
      <c r="C2" s="94" t="s">
        <v>482</v>
      </c>
      <c r="D2" s="94" t="s">
        <v>84</v>
      </c>
      <c r="E2" s="94" t="s">
        <v>198</v>
      </c>
      <c r="F2" s="94" t="s">
        <v>209</v>
      </c>
      <c r="G2" s="94" t="s">
        <v>84</v>
      </c>
      <c r="H2" s="94" t="s">
        <v>85</v>
      </c>
      <c r="I2" s="94" t="s">
        <v>141</v>
      </c>
      <c r="J2" s="94" t="s">
        <v>483</v>
      </c>
      <c r="K2" s="94">
        <v>0.32291666666666669</v>
      </c>
      <c r="M2" t="s">
        <v>160</v>
      </c>
      <c r="N2" t="s">
        <v>161</v>
      </c>
      <c r="O2" t="s">
        <v>489</v>
      </c>
      <c r="Q2" t="s">
        <v>90</v>
      </c>
      <c r="R2" t="s">
        <v>167</v>
      </c>
      <c r="T2" t="s">
        <v>164</v>
      </c>
      <c r="U2" t="s">
        <v>475</v>
      </c>
      <c r="V2" s="11">
        <v>0.375</v>
      </c>
      <c r="W2" t="s">
        <v>475</v>
      </c>
      <c r="X2" s="11">
        <v>0.41666666666666669</v>
      </c>
      <c r="Y2" s="12">
        <v>4.1666666666666664E-2</v>
      </c>
      <c r="Z2">
        <v>1</v>
      </c>
      <c r="AA2" t="s">
        <v>490</v>
      </c>
      <c r="AB2" t="s">
        <v>490</v>
      </c>
    </row>
    <row r="3" spans="1:28">
      <c r="A3" s="93" t="s">
        <v>83</v>
      </c>
      <c r="B3" s="93" t="s">
        <v>86</v>
      </c>
      <c r="C3" s="95" t="s">
        <v>482</v>
      </c>
      <c r="D3" s="95" t="s">
        <v>84</v>
      </c>
      <c r="E3" s="95" t="s">
        <v>84</v>
      </c>
      <c r="F3" s="95" t="s">
        <v>85</v>
      </c>
      <c r="G3" s="95" t="s">
        <v>84</v>
      </c>
      <c r="H3" s="95" t="s">
        <v>85</v>
      </c>
      <c r="I3" s="95" t="s">
        <v>141</v>
      </c>
      <c r="J3" s="95" t="s">
        <v>484</v>
      </c>
      <c r="K3" s="95">
        <v>0.21875</v>
      </c>
      <c r="M3" t="s">
        <v>160</v>
      </c>
      <c r="N3" t="s">
        <v>161</v>
      </c>
      <c r="O3" t="s">
        <v>300</v>
      </c>
      <c r="Q3" t="s">
        <v>93</v>
      </c>
      <c r="R3" t="s">
        <v>168</v>
      </c>
      <c r="T3" t="s">
        <v>164</v>
      </c>
      <c r="U3" t="s">
        <v>475</v>
      </c>
      <c r="V3" s="11">
        <v>0.375</v>
      </c>
      <c r="W3" t="s">
        <v>475</v>
      </c>
      <c r="X3" s="11">
        <v>0.41666666666666669</v>
      </c>
      <c r="Y3" s="12">
        <v>4.1666666666666664E-2</v>
      </c>
      <c r="Z3">
        <v>1</v>
      </c>
      <c r="AA3" t="s">
        <v>490</v>
      </c>
      <c r="AB3" t="s">
        <v>490</v>
      </c>
    </row>
    <row r="4" spans="1:28">
      <c r="A4" s="93" t="s">
        <v>83</v>
      </c>
      <c r="B4" s="93" t="s">
        <v>90</v>
      </c>
      <c r="C4" s="95" t="s">
        <v>84</v>
      </c>
      <c r="D4" s="95" t="s">
        <v>84</v>
      </c>
      <c r="E4" s="95" t="s">
        <v>198</v>
      </c>
      <c r="F4" s="95" t="s">
        <v>84</v>
      </c>
      <c r="G4" s="95" t="s">
        <v>84</v>
      </c>
      <c r="H4" s="95" t="s">
        <v>84</v>
      </c>
      <c r="I4" s="95" t="s">
        <v>84</v>
      </c>
      <c r="J4" s="95" t="s">
        <v>198</v>
      </c>
      <c r="K4" s="95" t="s">
        <v>198</v>
      </c>
      <c r="M4" t="s">
        <v>160</v>
      </c>
      <c r="N4" t="s">
        <v>161</v>
      </c>
      <c r="O4" t="s">
        <v>162</v>
      </c>
      <c r="Q4" t="s">
        <v>89</v>
      </c>
      <c r="R4" t="s">
        <v>170</v>
      </c>
      <c r="T4" t="s">
        <v>164</v>
      </c>
      <c r="U4" t="s">
        <v>475</v>
      </c>
      <c r="V4" s="11">
        <v>0.375</v>
      </c>
      <c r="W4" t="s">
        <v>475</v>
      </c>
      <c r="X4" s="11">
        <v>0.41666666666666669</v>
      </c>
      <c r="Y4" s="12">
        <v>4.1666666666666664E-2</v>
      </c>
      <c r="Z4">
        <v>1</v>
      </c>
      <c r="AA4" t="s">
        <v>490</v>
      </c>
      <c r="AB4" t="s">
        <v>490</v>
      </c>
    </row>
    <row r="5" spans="1:28">
      <c r="A5" s="93" t="s">
        <v>83</v>
      </c>
      <c r="B5" s="93" t="s">
        <v>91</v>
      </c>
      <c r="C5" s="95" t="s">
        <v>84</v>
      </c>
      <c r="D5" s="95" t="s">
        <v>84</v>
      </c>
      <c r="E5" s="95" t="s">
        <v>84</v>
      </c>
      <c r="F5" s="95" t="s">
        <v>138</v>
      </c>
      <c r="G5" s="95" t="s">
        <v>84</v>
      </c>
      <c r="H5" s="95" t="s">
        <v>84</v>
      </c>
      <c r="I5" s="95" t="s">
        <v>84</v>
      </c>
      <c r="J5" s="95" t="s">
        <v>138</v>
      </c>
      <c r="K5" s="95" t="s">
        <v>138</v>
      </c>
      <c r="M5" t="s">
        <v>319</v>
      </c>
      <c r="N5" t="s">
        <v>161</v>
      </c>
      <c r="O5" t="s">
        <v>491</v>
      </c>
      <c r="P5" t="s">
        <v>492</v>
      </c>
      <c r="Q5" t="s">
        <v>93</v>
      </c>
      <c r="R5" t="s">
        <v>168</v>
      </c>
      <c r="T5" t="s">
        <v>164</v>
      </c>
      <c r="U5" t="s">
        <v>475</v>
      </c>
      <c r="V5" s="11">
        <v>0.41666666666666669</v>
      </c>
      <c r="W5" t="s">
        <v>475</v>
      </c>
      <c r="X5" s="11">
        <v>0.44791666666666669</v>
      </c>
      <c r="Y5" s="12">
        <v>3.125E-2</v>
      </c>
      <c r="Z5">
        <v>0.75</v>
      </c>
      <c r="AA5" t="s">
        <v>490</v>
      </c>
      <c r="AB5" t="s">
        <v>493</v>
      </c>
    </row>
    <row r="6" spans="1:28">
      <c r="A6" s="92" t="s">
        <v>87</v>
      </c>
      <c r="B6" s="93" t="s">
        <v>83</v>
      </c>
      <c r="C6" s="94" t="s">
        <v>88</v>
      </c>
      <c r="D6" s="94" t="s">
        <v>84</v>
      </c>
      <c r="E6" s="94" t="s">
        <v>84</v>
      </c>
      <c r="F6" s="94" t="s">
        <v>84</v>
      </c>
      <c r="G6" s="94" t="s">
        <v>88</v>
      </c>
      <c r="H6" s="94" t="s">
        <v>84</v>
      </c>
      <c r="I6" s="94" t="s">
        <v>84</v>
      </c>
      <c r="J6" s="94" t="s">
        <v>485</v>
      </c>
      <c r="K6" s="94" t="s">
        <v>485</v>
      </c>
      <c r="M6" t="s">
        <v>319</v>
      </c>
      <c r="N6" t="s">
        <v>161</v>
      </c>
      <c r="O6" t="s">
        <v>494</v>
      </c>
      <c r="P6" t="s">
        <v>495</v>
      </c>
      <c r="Q6" t="s">
        <v>93</v>
      </c>
      <c r="R6" t="s">
        <v>168</v>
      </c>
      <c r="T6" t="s">
        <v>164</v>
      </c>
      <c r="U6" t="s">
        <v>475</v>
      </c>
      <c r="V6" s="11">
        <v>0.44791666666666669</v>
      </c>
      <c r="W6" t="s">
        <v>475</v>
      </c>
      <c r="X6" s="11">
        <v>0.47916666666666669</v>
      </c>
      <c r="Y6" s="12">
        <v>3.125E-2</v>
      </c>
      <c r="Z6">
        <v>0.75</v>
      </c>
      <c r="AA6" t="s">
        <v>490</v>
      </c>
      <c r="AB6" t="s">
        <v>493</v>
      </c>
    </row>
    <row r="7" spans="1:28">
      <c r="A7" s="93" t="s">
        <v>83</v>
      </c>
      <c r="B7" s="93" t="s">
        <v>89</v>
      </c>
      <c r="C7" s="95" t="s">
        <v>85</v>
      </c>
      <c r="D7" s="95" t="s">
        <v>84</v>
      </c>
      <c r="E7" s="95" t="s">
        <v>84</v>
      </c>
      <c r="F7" s="95" t="s">
        <v>84</v>
      </c>
      <c r="G7" s="95" t="s">
        <v>84</v>
      </c>
      <c r="H7" s="95" t="s">
        <v>84</v>
      </c>
      <c r="I7" s="95" t="s">
        <v>84</v>
      </c>
      <c r="J7" s="95" t="s">
        <v>85</v>
      </c>
      <c r="K7" s="95" t="s">
        <v>85</v>
      </c>
      <c r="M7" t="s">
        <v>160</v>
      </c>
      <c r="N7" t="s">
        <v>161</v>
      </c>
      <c r="O7" t="s">
        <v>162</v>
      </c>
      <c r="Q7" t="s">
        <v>86</v>
      </c>
      <c r="R7" t="s">
        <v>166</v>
      </c>
      <c r="T7" t="s">
        <v>164</v>
      </c>
      <c r="U7" t="s">
        <v>475</v>
      </c>
      <c r="V7" s="11">
        <v>0.45833333333333331</v>
      </c>
      <c r="W7" t="s">
        <v>475</v>
      </c>
      <c r="X7" s="11">
        <v>0.5</v>
      </c>
      <c r="Y7" s="12">
        <v>4.1666666666666664E-2</v>
      </c>
      <c r="Z7">
        <v>1</v>
      </c>
      <c r="AA7" t="s">
        <v>490</v>
      </c>
      <c r="AB7" t="s">
        <v>490</v>
      </c>
    </row>
    <row r="8" spans="1:28">
      <c r="A8" s="93" t="s">
        <v>83</v>
      </c>
      <c r="B8" s="93" t="s">
        <v>86</v>
      </c>
      <c r="C8" s="95" t="s">
        <v>85</v>
      </c>
      <c r="D8" s="95" t="s">
        <v>84</v>
      </c>
      <c r="E8" s="95" t="s">
        <v>84</v>
      </c>
      <c r="F8" s="95" t="s">
        <v>84</v>
      </c>
      <c r="G8" s="95" t="s">
        <v>123</v>
      </c>
      <c r="H8" s="95" t="s">
        <v>84</v>
      </c>
      <c r="I8" s="95" t="s">
        <v>84</v>
      </c>
      <c r="J8" s="95" t="s">
        <v>141</v>
      </c>
      <c r="K8" s="95" t="s">
        <v>141</v>
      </c>
      <c r="M8" t="s">
        <v>160</v>
      </c>
      <c r="N8" t="s">
        <v>161</v>
      </c>
      <c r="O8" t="s">
        <v>300</v>
      </c>
      <c r="Q8" t="s">
        <v>92</v>
      </c>
      <c r="R8" t="s">
        <v>163</v>
      </c>
      <c r="T8" t="s">
        <v>164</v>
      </c>
      <c r="U8" t="s">
        <v>475</v>
      </c>
      <c r="V8" s="11">
        <v>0.45833333333333331</v>
      </c>
      <c r="W8" t="s">
        <v>475</v>
      </c>
      <c r="X8" s="11">
        <v>0.5</v>
      </c>
      <c r="Y8" s="12">
        <v>4.1666666666666664E-2</v>
      </c>
      <c r="Z8">
        <v>1</v>
      </c>
      <c r="AA8" t="s">
        <v>490</v>
      </c>
      <c r="AB8" t="s">
        <v>490</v>
      </c>
    </row>
    <row r="9" spans="1:28">
      <c r="A9" s="93" t="s">
        <v>83</v>
      </c>
      <c r="B9" s="93" t="s">
        <v>90</v>
      </c>
      <c r="C9" s="95" t="s">
        <v>85</v>
      </c>
      <c r="D9" s="95" t="s">
        <v>84</v>
      </c>
      <c r="E9" s="95" t="s">
        <v>84</v>
      </c>
      <c r="F9" s="95" t="s">
        <v>84</v>
      </c>
      <c r="G9" s="95" t="s">
        <v>123</v>
      </c>
      <c r="H9" s="95" t="s">
        <v>84</v>
      </c>
      <c r="I9" s="95" t="s">
        <v>84</v>
      </c>
      <c r="J9" s="95" t="s">
        <v>141</v>
      </c>
      <c r="K9" s="95" t="s">
        <v>141</v>
      </c>
      <c r="M9" t="s">
        <v>160</v>
      </c>
      <c r="N9" t="s">
        <v>161</v>
      </c>
      <c r="O9" t="s">
        <v>162</v>
      </c>
      <c r="Q9" t="s">
        <v>91</v>
      </c>
      <c r="R9" t="s">
        <v>165</v>
      </c>
      <c r="T9" t="s">
        <v>164</v>
      </c>
      <c r="U9" t="s">
        <v>475</v>
      </c>
      <c r="V9" s="11">
        <v>0.45833333333333331</v>
      </c>
      <c r="W9" t="s">
        <v>475</v>
      </c>
      <c r="X9" s="11">
        <v>0.5</v>
      </c>
      <c r="Y9" s="12">
        <v>4.1666666666666664E-2</v>
      </c>
      <c r="Z9">
        <v>1</v>
      </c>
      <c r="AA9" t="s">
        <v>490</v>
      </c>
      <c r="AB9" t="s">
        <v>490</v>
      </c>
    </row>
    <row r="10" spans="1:28">
      <c r="A10" s="93" t="s">
        <v>83</v>
      </c>
      <c r="B10" s="93" t="s">
        <v>121</v>
      </c>
      <c r="C10" s="95" t="s">
        <v>84</v>
      </c>
      <c r="D10" s="95" t="s">
        <v>84</v>
      </c>
      <c r="E10" s="95" t="s">
        <v>84</v>
      </c>
      <c r="F10" s="95" t="s">
        <v>84</v>
      </c>
      <c r="G10" s="95" t="s">
        <v>123</v>
      </c>
      <c r="H10" s="95" t="s">
        <v>84</v>
      </c>
      <c r="I10" s="95" t="s">
        <v>84</v>
      </c>
      <c r="J10" s="95" t="s">
        <v>123</v>
      </c>
      <c r="K10" s="95" t="s">
        <v>123</v>
      </c>
      <c r="M10" t="s">
        <v>171</v>
      </c>
      <c r="N10" t="s">
        <v>161</v>
      </c>
      <c r="O10" t="s">
        <v>496</v>
      </c>
      <c r="Q10" t="s">
        <v>86</v>
      </c>
      <c r="R10" t="s">
        <v>166</v>
      </c>
      <c r="T10" t="s">
        <v>164</v>
      </c>
      <c r="U10" t="s">
        <v>475</v>
      </c>
      <c r="V10" s="11">
        <v>0.54166666666666663</v>
      </c>
      <c r="W10" t="s">
        <v>475</v>
      </c>
      <c r="X10" s="11">
        <v>0.5625</v>
      </c>
      <c r="Y10" s="12">
        <v>2.0833333333333332E-2</v>
      </c>
      <c r="Z10">
        <v>0.5</v>
      </c>
      <c r="AA10" t="s">
        <v>490</v>
      </c>
      <c r="AB10" t="s">
        <v>497</v>
      </c>
    </row>
    <row r="11" spans="1:28">
      <c r="A11" s="93" t="s">
        <v>83</v>
      </c>
      <c r="B11" s="93" t="s">
        <v>91</v>
      </c>
      <c r="C11" s="95" t="s">
        <v>85</v>
      </c>
      <c r="D11" s="95" t="s">
        <v>84</v>
      </c>
      <c r="E11" s="95" t="s">
        <v>84</v>
      </c>
      <c r="F11" s="95" t="s">
        <v>84</v>
      </c>
      <c r="G11" s="95" t="s">
        <v>123</v>
      </c>
      <c r="H11" s="95" t="s">
        <v>84</v>
      </c>
      <c r="I11" s="95" t="s">
        <v>84</v>
      </c>
      <c r="J11" s="95" t="s">
        <v>141</v>
      </c>
      <c r="K11" s="95" t="s">
        <v>141</v>
      </c>
      <c r="M11" t="s">
        <v>171</v>
      </c>
      <c r="N11" t="s">
        <v>161</v>
      </c>
      <c r="O11" t="s">
        <v>498</v>
      </c>
      <c r="Q11" t="s">
        <v>86</v>
      </c>
      <c r="R11" t="s">
        <v>166</v>
      </c>
      <c r="T11" t="s">
        <v>164</v>
      </c>
      <c r="U11" t="s">
        <v>475</v>
      </c>
      <c r="V11" s="11">
        <v>0.58333333333333337</v>
      </c>
      <c r="W11" t="s">
        <v>475</v>
      </c>
      <c r="X11" s="11">
        <v>0.59722222222222221</v>
      </c>
      <c r="Y11" s="12">
        <v>1.3888888888888888E-2</v>
      </c>
      <c r="Z11">
        <v>0.33</v>
      </c>
      <c r="AA11" t="s">
        <v>490</v>
      </c>
      <c r="AB11" t="s">
        <v>499</v>
      </c>
    </row>
    <row r="12" spans="1:28">
      <c r="A12" s="93" t="s">
        <v>83</v>
      </c>
      <c r="B12" s="93" t="s">
        <v>92</v>
      </c>
      <c r="C12" s="95" t="s">
        <v>85</v>
      </c>
      <c r="D12" s="95" t="s">
        <v>84</v>
      </c>
      <c r="E12" s="95" t="s">
        <v>84</v>
      </c>
      <c r="F12" s="95" t="s">
        <v>84</v>
      </c>
      <c r="G12" s="95" t="s">
        <v>84</v>
      </c>
      <c r="H12" s="95" t="s">
        <v>84</v>
      </c>
      <c r="I12" s="95" t="s">
        <v>84</v>
      </c>
      <c r="J12" s="95" t="s">
        <v>85</v>
      </c>
      <c r="K12" s="95" t="s">
        <v>85</v>
      </c>
      <c r="M12" t="s">
        <v>319</v>
      </c>
      <c r="N12" t="s">
        <v>161</v>
      </c>
      <c r="O12" t="s">
        <v>500</v>
      </c>
      <c r="Q12" t="s">
        <v>92</v>
      </c>
      <c r="R12" t="s">
        <v>163</v>
      </c>
      <c r="T12" t="s">
        <v>164</v>
      </c>
      <c r="U12" t="s">
        <v>477</v>
      </c>
      <c r="V12" s="11">
        <v>0.13541666666666666</v>
      </c>
      <c r="W12" t="s">
        <v>477</v>
      </c>
      <c r="X12" s="11">
        <v>0.15625</v>
      </c>
      <c r="Y12" s="12">
        <v>2.0833333333333332E-2</v>
      </c>
      <c r="Z12">
        <v>0.5</v>
      </c>
      <c r="AA12" t="s">
        <v>490</v>
      </c>
      <c r="AB12" t="s">
        <v>497</v>
      </c>
    </row>
    <row r="13" spans="1:28">
      <c r="A13" s="93" t="s">
        <v>83</v>
      </c>
      <c r="B13" s="93" t="s">
        <v>93</v>
      </c>
      <c r="C13" s="95" t="s">
        <v>85</v>
      </c>
      <c r="D13" s="95" t="s">
        <v>84</v>
      </c>
      <c r="E13" s="95" t="s">
        <v>84</v>
      </c>
      <c r="F13" s="95" t="s">
        <v>84</v>
      </c>
      <c r="G13" s="95" t="s">
        <v>84</v>
      </c>
      <c r="H13" s="95" t="s">
        <v>84</v>
      </c>
      <c r="I13" s="95" t="s">
        <v>84</v>
      </c>
      <c r="J13" s="95" t="s">
        <v>85</v>
      </c>
      <c r="K13" s="95" t="s">
        <v>85</v>
      </c>
      <c r="M13" t="s">
        <v>171</v>
      </c>
      <c r="N13" t="s">
        <v>161</v>
      </c>
      <c r="O13" t="s">
        <v>501</v>
      </c>
      <c r="Q13" t="s">
        <v>90</v>
      </c>
      <c r="R13" t="s">
        <v>167</v>
      </c>
      <c r="T13" t="s">
        <v>164</v>
      </c>
      <c r="U13" t="s">
        <v>477</v>
      </c>
      <c r="V13" s="11">
        <v>0.375</v>
      </c>
      <c r="W13" t="s">
        <v>477</v>
      </c>
      <c r="X13" s="11">
        <v>0.39583333333333331</v>
      </c>
      <c r="Y13" s="12">
        <v>2.0833333333333332E-2</v>
      </c>
      <c r="Z13">
        <v>0.5</v>
      </c>
      <c r="AA13" t="s">
        <v>490</v>
      </c>
      <c r="AB13" t="s">
        <v>497</v>
      </c>
    </row>
    <row r="14" spans="1:28">
      <c r="A14" s="92" t="s">
        <v>140</v>
      </c>
      <c r="B14" s="93" t="s">
        <v>83</v>
      </c>
      <c r="C14" s="94" t="s">
        <v>84</v>
      </c>
      <c r="D14" s="94" t="s">
        <v>84</v>
      </c>
      <c r="E14" s="94" t="s">
        <v>208</v>
      </c>
      <c r="F14" s="94" t="s">
        <v>138</v>
      </c>
      <c r="G14" s="94" t="s">
        <v>252</v>
      </c>
      <c r="H14" s="94" t="s">
        <v>84</v>
      </c>
      <c r="I14" s="94" t="s">
        <v>84</v>
      </c>
      <c r="J14" s="94" t="s">
        <v>251</v>
      </c>
      <c r="K14" s="94" t="s">
        <v>251</v>
      </c>
      <c r="M14" t="s">
        <v>217</v>
      </c>
      <c r="N14" t="s">
        <v>161</v>
      </c>
      <c r="O14" t="s">
        <v>502</v>
      </c>
      <c r="Q14" t="s">
        <v>93</v>
      </c>
      <c r="R14" t="s">
        <v>168</v>
      </c>
      <c r="T14" t="s">
        <v>164</v>
      </c>
      <c r="U14" t="s">
        <v>477</v>
      </c>
      <c r="V14" s="11">
        <v>0.375</v>
      </c>
      <c r="W14" t="s">
        <v>477</v>
      </c>
      <c r="X14" s="11">
        <v>0.38541666666666669</v>
      </c>
      <c r="Y14" s="12">
        <v>1.0416666666666666E-2</v>
      </c>
      <c r="Z14">
        <v>0.25</v>
      </c>
      <c r="AA14" t="s">
        <v>490</v>
      </c>
      <c r="AB14" t="s">
        <v>503</v>
      </c>
    </row>
    <row r="15" spans="1:28">
      <c r="A15" s="93" t="s">
        <v>83</v>
      </c>
      <c r="B15" s="93" t="s">
        <v>89</v>
      </c>
      <c r="C15" s="95" t="s">
        <v>84</v>
      </c>
      <c r="D15" s="95" t="s">
        <v>84</v>
      </c>
      <c r="E15" s="95" t="s">
        <v>84</v>
      </c>
      <c r="F15" s="95" t="s">
        <v>84</v>
      </c>
      <c r="G15" s="95" t="s">
        <v>123</v>
      </c>
      <c r="H15" s="95" t="s">
        <v>84</v>
      </c>
      <c r="I15" s="95" t="s">
        <v>84</v>
      </c>
      <c r="J15" s="95" t="s">
        <v>123</v>
      </c>
      <c r="K15" s="95" t="s">
        <v>123</v>
      </c>
      <c r="M15" t="s">
        <v>217</v>
      </c>
      <c r="N15" t="s">
        <v>161</v>
      </c>
      <c r="O15" t="s">
        <v>504</v>
      </c>
      <c r="Q15" t="s">
        <v>86</v>
      </c>
      <c r="R15" t="s">
        <v>166</v>
      </c>
      <c r="T15" t="s">
        <v>164</v>
      </c>
      <c r="U15" t="s">
        <v>477</v>
      </c>
      <c r="V15" s="11">
        <v>0.66666666666666663</v>
      </c>
      <c r="W15" t="s">
        <v>477</v>
      </c>
      <c r="X15" s="11">
        <v>0.70833333333333337</v>
      </c>
      <c r="Y15" s="12">
        <v>4.1666666666666664E-2</v>
      </c>
      <c r="Z15">
        <v>1</v>
      </c>
      <c r="AA15" t="s">
        <v>490</v>
      </c>
      <c r="AB15" t="s">
        <v>490</v>
      </c>
    </row>
    <row r="16" spans="1:28">
      <c r="A16" s="93" t="s">
        <v>83</v>
      </c>
      <c r="B16" s="93" t="s">
        <v>86</v>
      </c>
      <c r="C16" s="95" t="s">
        <v>84</v>
      </c>
      <c r="D16" s="95" t="s">
        <v>84</v>
      </c>
      <c r="E16" s="95" t="s">
        <v>85</v>
      </c>
      <c r="F16" s="95" t="s">
        <v>85</v>
      </c>
      <c r="G16" s="95" t="s">
        <v>84</v>
      </c>
      <c r="H16" s="95" t="s">
        <v>84</v>
      </c>
      <c r="I16" s="95" t="s">
        <v>84</v>
      </c>
      <c r="J16" s="95" t="s">
        <v>138</v>
      </c>
      <c r="K16" s="95" t="s">
        <v>138</v>
      </c>
      <c r="M16" t="s">
        <v>217</v>
      </c>
      <c r="N16" t="s">
        <v>161</v>
      </c>
      <c r="O16" t="s">
        <v>505</v>
      </c>
      <c r="Q16" t="s">
        <v>90</v>
      </c>
      <c r="R16" t="s">
        <v>167</v>
      </c>
      <c r="T16" t="s">
        <v>164</v>
      </c>
      <c r="U16" t="s">
        <v>478</v>
      </c>
      <c r="V16" s="11">
        <v>0.375</v>
      </c>
      <c r="W16" t="s">
        <v>478</v>
      </c>
      <c r="X16" s="11">
        <v>0.41666666666666669</v>
      </c>
      <c r="Y16" s="12">
        <v>4.1666666666666664E-2</v>
      </c>
      <c r="Z16">
        <v>1</v>
      </c>
      <c r="AA16" t="s">
        <v>490</v>
      </c>
      <c r="AB16" t="s">
        <v>490</v>
      </c>
    </row>
    <row r="17" spans="1:28">
      <c r="A17" s="93" t="s">
        <v>83</v>
      </c>
      <c r="B17" s="93" t="s">
        <v>90</v>
      </c>
      <c r="C17" s="95" t="s">
        <v>84</v>
      </c>
      <c r="D17" s="95" t="s">
        <v>84</v>
      </c>
      <c r="E17" s="95" t="s">
        <v>84</v>
      </c>
      <c r="F17" s="95" t="s">
        <v>85</v>
      </c>
      <c r="G17" s="95" t="s">
        <v>84</v>
      </c>
      <c r="H17" s="95" t="s">
        <v>84</v>
      </c>
      <c r="I17" s="95" t="s">
        <v>84</v>
      </c>
      <c r="J17" s="95" t="s">
        <v>85</v>
      </c>
      <c r="K17" s="95" t="s">
        <v>85</v>
      </c>
      <c r="M17" t="s">
        <v>177</v>
      </c>
      <c r="N17" t="s">
        <v>161</v>
      </c>
      <c r="O17" t="s">
        <v>506</v>
      </c>
      <c r="Q17" t="s">
        <v>90</v>
      </c>
      <c r="R17" t="s">
        <v>167</v>
      </c>
      <c r="T17" t="s">
        <v>164</v>
      </c>
      <c r="U17" t="s">
        <v>478</v>
      </c>
      <c r="V17" s="11">
        <v>0.41666666666666669</v>
      </c>
      <c r="W17" t="s">
        <v>478</v>
      </c>
      <c r="X17" s="11">
        <v>0.45833333333333331</v>
      </c>
      <c r="Y17" s="12">
        <v>4.1666666666666664E-2</v>
      </c>
      <c r="Z17">
        <v>1</v>
      </c>
      <c r="AA17" t="s">
        <v>490</v>
      </c>
      <c r="AB17" t="s">
        <v>490</v>
      </c>
    </row>
    <row r="18" spans="1:28">
      <c r="A18" s="93" t="s">
        <v>83</v>
      </c>
      <c r="B18" s="93" t="s">
        <v>93</v>
      </c>
      <c r="C18" s="95" t="s">
        <v>84</v>
      </c>
      <c r="D18" s="95" t="s">
        <v>84</v>
      </c>
      <c r="E18" s="95" t="s">
        <v>139</v>
      </c>
      <c r="F18" s="95" t="s">
        <v>84</v>
      </c>
      <c r="G18" s="95" t="s">
        <v>189</v>
      </c>
      <c r="H18" s="95" t="s">
        <v>84</v>
      </c>
      <c r="I18" s="95" t="s">
        <v>84</v>
      </c>
      <c r="J18" s="95" t="s">
        <v>85</v>
      </c>
      <c r="K18" s="95" t="s">
        <v>85</v>
      </c>
      <c r="M18" t="s">
        <v>171</v>
      </c>
      <c r="N18" t="s">
        <v>161</v>
      </c>
      <c r="O18" t="s">
        <v>507</v>
      </c>
      <c r="Q18" t="s">
        <v>86</v>
      </c>
      <c r="R18" t="s">
        <v>166</v>
      </c>
      <c r="T18" t="s">
        <v>164</v>
      </c>
      <c r="U18" t="s">
        <v>478</v>
      </c>
      <c r="V18" s="11">
        <v>0.54166666666666663</v>
      </c>
      <c r="W18" t="s">
        <v>478</v>
      </c>
      <c r="X18" s="11">
        <v>0.58333333333333337</v>
      </c>
      <c r="Y18" s="12">
        <v>4.1666666666666664E-2</v>
      </c>
      <c r="Z18">
        <v>1</v>
      </c>
      <c r="AA18" t="s">
        <v>490</v>
      </c>
      <c r="AB18" t="s">
        <v>490</v>
      </c>
    </row>
    <row r="19" spans="1:28">
      <c r="A19" s="92" t="s">
        <v>282</v>
      </c>
      <c r="B19" s="93" t="s">
        <v>83</v>
      </c>
      <c r="C19" s="94" t="s">
        <v>123</v>
      </c>
      <c r="D19" s="94" t="s">
        <v>84</v>
      </c>
      <c r="E19" s="94" t="s">
        <v>198</v>
      </c>
      <c r="F19" s="94" t="s">
        <v>84</v>
      </c>
      <c r="G19" s="94" t="s">
        <v>138</v>
      </c>
      <c r="H19" s="94" t="s">
        <v>84</v>
      </c>
      <c r="I19" s="94" t="s">
        <v>84</v>
      </c>
      <c r="J19" s="94" t="s">
        <v>117</v>
      </c>
      <c r="K19" s="94" t="s">
        <v>117</v>
      </c>
      <c r="M19" t="s">
        <v>331</v>
      </c>
      <c r="N19" t="s">
        <v>161</v>
      </c>
      <c r="O19" t="s">
        <v>508</v>
      </c>
      <c r="Q19" t="s">
        <v>121</v>
      </c>
      <c r="R19" t="s">
        <v>216</v>
      </c>
      <c r="T19" t="s">
        <v>164</v>
      </c>
      <c r="U19" t="s">
        <v>478</v>
      </c>
      <c r="V19" s="11">
        <v>0.54166666666666663</v>
      </c>
      <c r="W19" t="s">
        <v>478</v>
      </c>
      <c r="X19" s="11">
        <v>0.625</v>
      </c>
      <c r="Y19" s="12">
        <v>8.3333333333333329E-2</v>
      </c>
      <c r="Z19">
        <v>2</v>
      </c>
      <c r="AA19" t="s">
        <v>490</v>
      </c>
      <c r="AB19" t="s">
        <v>509</v>
      </c>
    </row>
    <row r="20" spans="1:28">
      <c r="A20" s="93" t="s">
        <v>83</v>
      </c>
      <c r="B20" s="93" t="s">
        <v>86</v>
      </c>
      <c r="C20" s="95" t="s">
        <v>84</v>
      </c>
      <c r="D20" s="95" t="s">
        <v>84</v>
      </c>
      <c r="E20" s="95" t="s">
        <v>84</v>
      </c>
      <c r="F20" s="95" t="s">
        <v>84</v>
      </c>
      <c r="G20" s="95" t="s">
        <v>138</v>
      </c>
      <c r="H20" s="95" t="s">
        <v>84</v>
      </c>
      <c r="I20" s="95" t="s">
        <v>84</v>
      </c>
      <c r="J20" s="95" t="s">
        <v>138</v>
      </c>
      <c r="K20" s="95" t="s">
        <v>138</v>
      </c>
      <c r="M20" t="s">
        <v>171</v>
      </c>
      <c r="N20" t="s">
        <v>161</v>
      </c>
      <c r="O20" t="s">
        <v>510</v>
      </c>
      <c r="Q20" t="s">
        <v>91</v>
      </c>
      <c r="R20" t="s">
        <v>165</v>
      </c>
      <c r="T20" t="s">
        <v>164</v>
      </c>
      <c r="U20" t="s">
        <v>478</v>
      </c>
      <c r="V20" s="11">
        <v>0.54166666666666663</v>
      </c>
      <c r="W20" t="s">
        <v>478</v>
      </c>
      <c r="X20" s="11">
        <v>0.625</v>
      </c>
      <c r="Y20" s="12">
        <v>8.3333333333333329E-2</v>
      </c>
      <c r="Z20">
        <v>2</v>
      </c>
      <c r="AA20" t="s">
        <v>490</v>
      </c>
      <c r="AB20" t="s">
        <v>509</v>
      </c>
    </row>
    <row r="21" spans="1:28">
      <c r="A21" s="93" t="s">
        <v>83</v>
      </c>
      <c r="B21" s="93" t="s">
        <v>92</v>
      </c>
      <c r="C21" s="95" t="s">
        <v>84</v>
      </c>
      <c r="D21" s="95" t="s">
        <v>84</v>
      </c>
      <c r="E21" s="95" t="s">
        <v>198</v>
      </c>
      <c r="F21" s="95" t="s">
        <v>84</v>
      </c>
      <c r="G21" s="95" t="s">
        <v>84</v>
      </c>
      <c r="H21" s="95" t="s">
        <v>84</v>
      </c>
      <c r="I21" s="95" t="s">
        <v>84</v>
      </c>
      <c r="J21" s="95" t="s">
        <v>198</v>
      </c>
      <c r="K21" s="95" t="s">
        <v>198</v>
      </c>
      <c r="M21" t="s">
        <v>177</v>
      </c>
      <c r="N21" t="s">
        <v>161</v>
      </c>
      <c r="O21" t="s">
        <v>511</v>
      </c>
      <c r="Q21" t="s">
        <v>89</v>
      </c>
      <c r="R21" t="s">
        <v>170</v>
      </c>
      <c r="T21" t="s">
        <v>164</v>
      </c>
      <c r="U21" t="s">
        <v>478</v>
      </c>
      <c r="V21" s="11">
        <v>0.54166666666666663</v>
      </c>
      <c r="W21" t="s">
        <v>478</v>
      </c>
      <c r="X21" s="11">
        <v>0.625</v>
      </c>
      <c r="Y21" s="12">
        <v>8.3333333333333329E-2</v>
      </c>
      <c r="Z21">
        <v>2</v>
      </c>
      <c r="AA21" t="s">
        <v>490</v>
      </c>
      <c r="AB21" t="s">
        <v>509</v>
      </c>
    </row>
    <row r="22" spans="1:28">
      <c r="A22" s="93" t="s">
        <v>83</v>
      </c>
      <c r="B22" s="93" t="s">
        <v>93</v>
      </c>
      <c r="C22" s="95" t="s">
        <v>123</v>
      </c>
      <c r="D22" s="95" t="s">
        <v>84</v>
      </c>
      <c r="E22" s="95" t="s">
        <v>84</v>
      </c>
      <c r="F22" s="95" t="s">
        <v>84</v>
      </c>
      <c r="G22" s="95" t="s">
        <v>84</v>
      </c>
      <c r="H22" s="95" t="s">
        <v>84</v>
      </c>
      <c r="I22" s="95" t="s">
        <v>84</v>
      </c>
      <c r="J22" s="95" t="s">
        <v>123</v>
      </c>
      <c r="K22" s="95" t="s">
        <v>123</v>
      </c>
      <c r="M22" t="s">
        <v>217</v>
      </c>
      <c r="N22" t="s">
        <v>161</v>
      </c>
      <c r="O22" t="s">
        <v>512</v>
      </c>
      <c r="Q22" t="s">
        <v>86</v>
      </c>
      <c r="R22" t="s">
        <v>166</v>
      </c>
      <c r="T22" t="s">
        <v>164</v>
      </c>
      <c r="U22" t="s">
        <v>478</v>
      </c>
      <c r="V22" s="11">
        <v>0.58333333333333337</v>
      </c>
      <c r="W22" t="s">
        <v>478</v>
      </c>
      <c r="X22" s="11">
        <v>0.625</v>
      </c>
      <c r="Y22" s="12">
        <v>4.1666666666666664E-2</v>
      </c>
      <c r="Z22">
        <v>1</v>
      </c>
      <c r="AA22" t="s">
        <v>490</v>
      </c>
      <c r="AB22" t="s">
        <v>490</v>
      </c>
    </row>
    <row r="23" spans="1:28">
      <c r="A23" s="92" t="s">
        <v>105</v>
      </c>
      <c r="B23" s="93" t="s">
        <v>83</v>
      </c>
      <c r="C23" s="94" t="s">
        <v>84</v>
      </c>
      <c r="D23" s="94" t="s">
        <v>84</v>
      </c>
      <c r="E23" s="94" t="s">
        <v>84</v>
      </c>
      <c r="F23" s="94" t="s">
        <v>209</v>
      </c>
      <c r="G23" s="94" t="s">
        <v>189</v>
      </c>
      <c r="H23" s="94" t="s">
        <v>84</v>
      </c>
      <c r="I23" s="94" t="s">
        <v>84</v>
      </c>
      <c r="J23" s="94" t="s">
        <v>243</v>
      </c>
      <c r="K23" s="94" t="s">
        <v>243</v>
      </c>
      <c r="M23" t="s">
        <v>160</v>
      </c>
      <c r="N23" t="s">
        <v>161</v>
      </c>
      <c r="O23" t="s">
        <v>513</v>
      </c>
      <c r="Q23" t="s">
        <v>86</v>
      </c>
      <c r="R23" t="s">
        <v>166</v>
      </c>
      <c r="T23" t="s">
        <v>164</v>
      </c>
      <c r="U23" t="s">
        <v>479</v>
      </c>
      <c r="V23" s="11">
        <v>0.375</v>
      </c>
      <c r="W23" t="s">
        <v>479</v>
      </c>
      <c r="X23" s="11">
        <v>0.4375</v>
      </c>
      <c r="Y23" s="12">
        <v>6.25E-2</v>
      </c>
      <c r="Z23">
        <v>1.5</v>
      </c>
      <c r="AA23" t="s">
        <v>490</v>
      </c>
      <c r="AB23" t="s">
        <v>514</v>
      </c>
    </row>
    <row r="24" spans="1:28">
      <c r="A24" s="93" t="s">
        <v>83</v>
      </c>
      <c r="B24" s="93" t="s">
        <v>89</v>
      </c>
      <c r="C24" s="95" t="s">
        <v>84</v>
      </c>
      <c r="D24" s="95" t="s">
        <v>84</v>
      </c>
      <c r="E24" s="95" t="s">
        <v>84</v>
      </c>
      <c r="F24" s="95" t="s">
        <v>138</v>
      </c>
      <c r="G24" s="95" t="s">
        <v>84</v>
      </c>
      <c r="H24" s="95" t="s">
        <v>84</v>
      </c>
      <c r="I24" s="95" t="s">
        <v>84</v>
      </c>
      <c r="J24" s="95" t="s">
        <v>138</v>
      </c>
      <c r="K24" s="95" t="s">
        <v>138</v>
      </c>
      <c r="M24" t="s">
        <v>160</v>
      </c>
      <c r="N24" t="s">
        <v>161</v>
      </c>
      <c r="O24" t="s">
        <v>515</v>
      </c>
      <c r="Q24" t="s">
        <v>90</v>
      </c>
      <c r="R24" t="s">
        <v>167</v>
      </c>
      <c r="T24" t="s">
        <v>164</v>
      </c>
      <c r="U24" t="s">
        <v>479</v>
      </c>
      <c r="V24" s="11">
        <v>0.375</v>
      </c>
      <c r="W24" t="s">
        <v>479</v>
      </c>
      <c r="X24" s="11">
        <v>0.4375</v>
      </c>
      <c r="Y24" s="12">
        <v>6.25E-2</v>
      </c>
      <c r="Z24">
        <v>1.5</v>
      </c>
      <c r="AA24" t="s">
        <v>490</v>
      </c>
      <c r="AB24" t="s">
        <v>514</v>
      </c>
    </row>
    <row r="25" spans="1:28">
      <c r="A25" s="93" t="s">
        <v>83</v>
      </c>
      <c r="B25" s="93" t="s">
        <v>90</v>
      </c>
      <c r="C25" s="95" t="s">
        <v>84</v>
      </c>
      <c r="D25" s="95" t="s">
        <v>84</v>
      </c>
      <c r="E25" s="95" t="s">
        <v>84</v>
      </c>
      <c r="F25" s="95" t="s">
        <v>85</v>
      </c>
      <c r="G25" s="95" t="s">
        <v>84</v>
      </c>
      <c r="H25" s="95" t="s">
        <v>84</v>
      </c>
      <c r="I25" s="95" t="s">
        <v>84</v>
      </c>
      <c r="J25" s="95" t="s">
        <v>85</v>
      </c>
      <c r="K25" s="95" t="s">
        <v>85</v>
      </c>
      <c r="M25" t="s">
        <v>160</v>
      </c>
      <c r="N25" t="s">
        <v>161</v>
      </c>
      <c r="O25" t="s">
        <v>516</v>
      </c>
      <c r="Q25" t="s">
        <v>121</v>
      </c>
      <c r="R25" t="s">
        <v>216</v>
      </c>
      <c r="T25" t="s">
        <v>164</v>
      </c>
      <c r="U25" t="s">
        <v>479</v>
      </c>
      <c r="V25" s="11">
        <v>0.375</v>
      </c>
      <c r="W25" t="s">
        <v>479</v>
      </c>
      <c r="X25" s="11">
        <v>0.4375</v>
      </c>
      <c r="Y25" s="12">
        <v>6.25E-2</v>
      </c>
      <c r="Z25">
        <v>1.5</v>
      </c>
      <c r="AA25" t="s">
        <v>490</v>
      </c>
      <c r="AB25" t="s">
        <v>514</v>
      </c>
    </row>
    <row r="26" spans="1:28">
      <c r="A26" s="93" t="s">
        <v>83</v>
      </c>
      <c r="B26" s="93" t="s">
        <v>93</v>
      </c>
      <c r="C26" s="95" t="s">
        <v>84</v>
      </c>
      <c r="D26" s="95" t="s">
        <v>84</v>
      </c>
      <c r="E26" s="95" t="s">
        <v>84</v>
      </c>
      <c r="F26" s="95" t="s">
        <v>84</v>
      </c>
      <c r="G26" s="95" t="s">
        <v>189</v>
      </c>
      <c r="H26" s="95" t="s">
        <v>84</v>
      </c>
      <c r="I26" s="95" t="s">
        <v>84</v>
      </c>
      <c r="J26" s="95" t="s">
        <v>189</v>
      </c>
      <c r="K26" s="95" t="s">
        <v>189</v>
      </c>
      <c r="M26" t="s">
        <v>177</v>
      </c>
      <c r="N26" t="s">
        <v>161</v>
      </c>
      <c r="O26" t="s">
        <v>517</v>
      </c>
      <c r="Q26" t="s">
        <v>93</v>
      </c>
      <c r="R26" t="s">
        <v>168</v>
      </c>
      <c r="T26" t="s">
        <v>164</v>
      </c>
      <c r="U26" t="s">
        <v>479</v>
      </c>
      <c r="V26" s="11">
        <v>0.375</v>
      </c>
      <c r="W26" t="s">
        <v>479</v>
      </c>
      <c r="X26" s="11">
        <v>0.40625</v>
      </c>
      <c r="Y26" s="12">
        <v>3.125E-2</v>
      </c>
      <c r="Z26">
        <v>0.75</v>
      </c>
      <c r="AA26" t="s">
        <v>490</v>
      </c>
      <c r="AB26" t="s">
        <v>493</v>
      </c>
    </row>
    <row r="27" spans="1:28">
      <c r="A27" s="92" t="s">
        <v>246</v>
      </c>
      <c r="B27" s="93" t="s">
        <v>83</v>
      </c>
      <c r="C27" s="94" t="s">
        <v>84</v>
      </c>
      <c r="D27" s="94" t="s">
        <v>84</v>
      </c>
      <c r="E27" s="94" t="s">
        <v>84</v>
      </c>
      <c r="F27" s="94" t="s">
        <v>138</v>
      </c>
      <c r="G27" s="94" t="s">
        <v>84</v>
      </c>
      <c r="H27" s="94" t="s">
        <v>84</v>
      </c>
      <c r="I27" s="94" t="s">
        <v>84</v>
      </c>
      <c r="J27" s="94" t="s">
        <v>138</v>
      </c>
      <c r="K27" s="94" t="s">
        <v>138</v>
      </c>
      <c r="M27" t="s">
        <v>160</v>
      </c>
      <c r="N27" t="s">
        <v>161</v>
      </c>
      <c r="O27" t="s">
        <v>518</v>
      </c>
      <c r="Q27" t="s">
        <v>91</v>
      </c>
      <c r="R27" t="s">
        <v>165</v>
      </c>
      <c r="T27" t="s">
        <v>164</v>
      </c>
      <c r="U27" t="s">
        <v>479</v>
      </c>
      <c r="V27" s="11">
        <v>0.375</v>
      </c>
      <c r="W27" t="s">
        <v>479</v>
      </c>
      <c r="X27" s="11">
        <v>0.4375</v>
      </c>
      <c r="Y27" s="12">
        <v>6.25E-2</v>
      </c>
      <c r="Z27">
        <v>1.5</v>
      </c>
      <c r="AA27" t="s">
        <v>490</v>
      </c>
      <c r="AB27" t="s">
        <v>514</v>
      </c>
    </row>
    <row r="28" spans="1:28">
      <c r="A28" s="93" t="s">
        <v>83</v>
      </c>
      <c r="B28" s="93" t="s">
        <v>121</v>
      </c>
      <c r="C28" s="95" t="s">
        <v>84</v>
      </c>
      <c r="D28" s="95" t="s">
        <v>84</v>
      </c>
      <c r="E28" s="95" t="s">
        <v>84</v>
      </c>
      <c r="F28" s="95" t="s">
        <v>138</v>
      </c>
      <c r="G28" s="95" t="s">
        <v>84</v>
      </c>
      <c r="H28" s="95" t="s">
        <v>84</v>
      </c>
      <c r="I28" s="95" t="s">
        <v>84</v>
      </c>
      <c r="J28" s="95" t="s">
        <v>138</v>
      </c>
      <c r="K28" s="95" t="s">
        <v>138</v>
      </c>
      <c r="M28" t="s">
        <v>217</v>
      </c>
      <c r="N28" t="s">
        <v>161</v>
      </c>
      <c r="O28" t="s">
        <v>519</v>
      </c>
      <c r="Q28" t="s">
        <v>89</v>
      </c>
      <c r="R28" t="s">
        <v>170</v>
      </c>
      <c r="T28" t="s">
        <v>164</v>
      </c>
      <c r="U28" t="s">
        <v>479</v>
      </c>
      <c r="V28" s="11">
        <v>0.375</v>
      </c>
      <c r="W28" t="s">
        <v>479</v>
      </c>
      <c r="X28" s="11">
        <v>0.4375</v>
      </c>
      <c r="Y28" s="12">
        <v>6.25E-2</v>
      </c>
      <c r="Z28">
        <v>1.5</v>
      </c>
      <c r="AA28" t="s">
        <v>490</v>
      </c>
      <c r="AB28" t="s">
        <v>514</v>
      </c>
    </row>
    <row r="29" spans="1:28">
      <c r="A29" s="96" t="s">
        <v>94</v>
      </c>
      <c r="B29" s="97" t="s">
        <v>83</v>
      </c>
      <c r="C29" s="98" t="s">
        <v>486</v>
      </c>
      <c r="D29" s="98" t="s">
        <v>84</v>
      </c>
      <c r="E29" s="98" t="s">
        <v>252</v>
      </c>
      <c r="F29" s="98" t="s">
        <v>213</v>
      </c>
      <c r="G29" s="98" t="s">
        <v>487</v>
      </c>
      <c r="H29" s="98" t="s">
        <v>85</v>
      </c>
      <c r="I29" s="98" t="s">
        <v>141</v>
      </c>
      <c r="J29" s="98" t="s">
        <v>488</v>
      </c>
      <c r="K29" s="89">
        <v>1.4583333333333333</v>
      </c>
      <c r="M29" t="s">
        <v>217</v>
      </c>
      <c r="N29" t="s">
        <v>161</v>
      </c>
      <c r="O29" t="s">
        <v>520</v>
      </c>
      <c r="Q29" t="s">
        <v>93</v>
      </c>
      <c r="R29" t="s">
        <v>168</v>
      </c>
      <c r="T29" t="s">
        <v>164</v>
      </c>
      <c r="U29" t="s">
        <v>479</v>
      </c>
      <c r="V29" s="11">
        <v>0.40625</v>
      </c>
      <c r="W29" t="s">
        <v>479</v>
      </c>
      <c r="X29" s="11">
        <v>0.4375</v>
      </c>
      <c r="Y29" s="12">
        <v>3.125E-2</v>
      </c>
      <c r="Z29">
        <v>0.75</v>
      </c>
      <c r="AA29" t="s">
        <v>490</v>
      </c>
      <c r="AB29" t="s">
        <v>493</v>
      </c>
    </row>
    <row r="30" spans="1:28">
      <c r="M30" t="s">
        <v>319</v>
      </c>
      <c r="N30" t="s">
        <v>161</v>
      </c>
      <c r="O30" t="s">
        <v>521</v>
      </c>
      <c r="P30" t="s">
        <v>522</v>
      </c>
      <c r="Q30" t="s">
        <v>86</v>
      </c>
      <c r="R30" t="s">
        <v>166</v>
      </c>
      <c r="T30" t="s">
        <v>164</v>
      </c>
      <c r="U30" t="s">
        <v>479</v>
      </c>
      <c r="V30" s="11">
        <v>0.45833333333333331</v>
      </c>
      <c r="W30" t="s">
        <v>479</v>
      </c>
      <c r="X30" s="11">
        <v>0.5</v>
      </c>
      <c r="Y30" s="12">
        <v>4.1666666666666664E-2</v>
      </c>
      <c r="Z30">
        <v>1</v>
      </c>
      <c r="AA30" t="s">
        <v>490</v>
      </c>
      <c r="AB30" t="s">
        <v>490</v>
      </c>
    </row>
    <row r="31" spans="1:28">
      <c r="J31" t="s">
        <v>215</v>
      </c>
      <c r="K31">
        <v>35</v>
      </c>
      <c r="M31" t="s">
        <v>319</v>
      </c>
      <c r="N31" t="s">
        <v>161</v>
      </c>
      <c r="O31" t="s">
        <v>523</v>
      </c>
      <c r="P31" t="s">
        <v>524</v>
      </c>
      <c r="Q31" t="s">
        <v>86</v>
      </c>
      <c r="R31" t="s">
        <v>166</v>
      </c>
      <c r="T31" t="s">
        <v>164</v>
      </c>
      <c r="U31" t="s">
        <v>479</v>
      </c>
      <c r="V31" s="11">
        <v>0.5</v>
      </c>
      <c r="W31" t="s">
        <v>479</v>
      </c>
      <c r="X31" s="11">
        <v>0.54166666666666663</v>
      </c>
      <c r="Y31" s="12">
        <v>4.1666666666666664E-2</v>
      </c>
      <c r="Z31">
        <v>1</v>
      </c>
      <c r="AA31" t="s">
        <v>490</v>
      </c>
      <c r="AB31" t="s">
        <v>490</v>
      </c>
    </row>
    <row r="32" spans="1:28">
      <c r="M32" t="s">
        <v>171</v>
      </c>
      <c r="N32" t="s">
        <v>161</v>
      </c>
      <c r="O32" t="s">
        <v>525</v>
      </c>
      <c r="Q32" t="s">
        <v>86</v>
      </c>
      <c r="R32" t="s">
        <v>166</v>
      </c>
      <c r="T32" t="s">
        <v>164</v>
      </c>
      <c r="U32" s="48">
        <v>43832</v>
      </c>
      <c r="V32" s="11">
        <v>0.875</v>
      </c>
      <c r="W32" s="48">
        <v>43832</v>
      </c>
      <c r="X32" s="11">
        <v>0.91666666666666663</v>
      </c>
      <c r="Y32" s="12">
        <v>4.1666666666666664E-2</v>
      </c>
      <c r="Z32">
        <v>1</v>
      </c>
      <c r="AA32" t="s">
        <v>490</v>
      </c>
      <c r="AB32" t="s">
        <v>490</v>
      </c>
    </row>
    <row r="33" spans="13:28">
      <c r="M33" t="s">
        <v>171</v>
      </c>
      <c r="N33" t="s">
        <v>161</v>
      </c>
      <c r="O33" t="s">
        <v>526</v>
      </c>
      <c r="Q33" t="s">
        <v>86</v>
      </c>
      <c r="R33" t="s">
        <v>166</v>
      </c>
      <c r="T33" t="s">
        <v>164</v>
      </c>
      <c r="U33" s="48">
        <v>43863</v>
      </c>
      <c r="V33" s="11">
        <v>0.4375</v>
      </c>
      <c r="W33" s="48">
        <v>43863</v>
      </c>
      <c r="X33" s="11">
        <v>0.54166666666666663</v>
      </c>
      <c r="Y33" s="12">
        <v>0.10416666666666667</v>
      </c>
      <c r="Z33">
        <v>2.5</v>
      </c>
      <c r="AA33" t="s">
        <v>490</v>
      </c>
      <c r="AB33" t="s">
        <v>527</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29B6C-47ED-471F-AA43-B1EE9E328C6F}">
  <dimension ref="A1:AB31"/>
  <sheetViews>
    <sheetView topLeftCell="B1" workbookViewId="0">
      <selection activeCell="O97" sqref="O97"/>
    </sheetView>
  </sheetViews>
  <sheetFormatPr baseColWidth="10" defaultColWidth="8.83203125" defaultRowHeight="15"/>
  <cols>
    <col min="1" max="1" width="29.6640625" bestFit="1" customWidth="1"/>
    <col min="2" max="2" width="13" bestFit="1" customWidth="1"/>
    <col min="3" max="9" width="9.83203125" bestFit="1" customWidth="1"/>
    <col min="10" max="10" width="8" bestFit="1" customWidth="1"/>
    <col min="11" max="11" width="11.6640625" bestFit="1" customWidth="1"/>
    <col min="13" max="13" width="12.1640625" bestFit="1" customWidth="1"/>
    <col min="14" max="14" width="14.1640625" bestFit="1" customWidth="1"/>
    <col min="15" max="15" width="109.33203125" bestFit="1" customWidth="1"/>
    <col min="16" max="17" width="13"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33203125" bestFit="1" customWidth="1"/>
  </cols>
  <sheetData>
    <row r="1" spans="1:28">
      <c r="A1" s="123" t="s">
        <v>72</v>
      </c>
      <c r="B1" s="123" t="s">
        <v>73</v>
      </c>
      <c r="C1" s="123" t="s">
        <v>581</v>
      </c>
      <c r="D1" s="123" t="s">
        <v>582</v>
      </c>
      <c r="E1" s="123" t="s">
        <v>583</v>
      </c>
      <c r="F1" s="123" t="s">
        <v>584</v>
      </c>
      <c r="G1" s="123" t="s">
        <v>585</v>
      </c>
      <c r="H1" s="123" t="s">
        <v>586</v>
      </c>
      <c r="I1" s="123" t="s">
        <v>587</v>
      </c>
      <c r="J1" s="123" t="s">
        <v>81</v>
      </c>
      <c r="K1" s="122" t="s">
        <v>430</v>
      </c>
      <c r="M1" s="130" t="s">
        <v>72</v>
      </c>
      <c r="N1" s="130" t="s">
        <v>146</v>
      </c>
      <c r="O1" s="130" t="s">
        <v>147</v>
      </c>
      <c r="P1" s="130" t="s">
        <v>148</v>
      </c>
      <c r="Q1" s="130" t="s">
        <v>73</v>
      </c>
      <c r="R1" s="130" t="s">
        <v>149</v>
      </c>
      <c r="S1" s="130" t="s">
        <v>150</v>
      </c>
      <c r="T1" s="130" t="s">
        <v>151</v>
      </c>
      <c r="U1" s="130" t="s">
        <v>152</v>
      </c>
      <c r="V1" s="130" t="s">
        <v>153</v>
      </c>
      <c r="W1" s="130" t="s">
        <v>154</v>
      </c>
      <c r="X1" s="130" t="s">
        <v>155</v>
      </c>
      <c r="Y1" s="130" t="s">
        <v>156</v>
      </c>
      <c r="Z1" s="130" t="s">
        <v>157</v>
      </c>
      <c r="AA1" s="130" t="s">
        <v>158</v>
      </c>
      <c r="AB1" s="130" t="s">
        <v>159</v>
      </c>
    </row>
    <row r="2" spans="1:28">
      <c r="A2" s="123" t="s">
        <v>82</v>
      </c>
      <c r="B2" s="124" t="s">
        <v>83</v>
      </c>
      <c r="C2" s="125" t="s">
        <v>88</v>
      </c>
      <c r="D2" s="125" t="s">
        <v>138</v>
      </c>
      <c r="E2" s="125" t="s">
        <v>212</v>
      </c>
      <c r="F2" s="125" t="s">
        <v>84</v>
      </c>
      <c r="G2" s="125" t="s">
        <v>85</v>
      </c>
      <c r="H2" s="125" t="s">
        <v>84</v>
      </c>
      <c r="I2" s="125" t="s">
        <v>84</v>
      </c>
      <c r="J2" s="125" t="s">
        <v>622</v>
      </c>
      <c r="K2" s="125" t="s">
        <v>622</v>
      </c>
      <c r="M2" s="131" t="s">
        <v>160</v>
      </c>
      <c r="N2" s="131" t="s">
        <v>161</v>
      </c>
      <c r="O2" s="131" t="s">
        <v>590</v>
      </c>
      <c r="P2" s="131" t="s">
        <v>83</v>
      </c>
      <c r="Q2" s="131" t="s">
        <v>90</v>
      </c>
      <c r="R2" s="131" t="s">
        <v>167</v>
      </c>
      <c r="S2" s="131" t="s">
        <v>83</v>
      </c>
      <c r="T2" s="131" t="s">
        <v>164</v>
      </c>
      <c r="U2" s="134" t="s">
        <v>581</v>
      </c>
      <c r="V2" s="133" t="s">
        <v>318</v>
      </c>
      <c r="W2" s="134" t="s">
        <v>581</v>
      </c>
      <c r="X2" s="133" t="s">
        <v>292</v>
      </c>
      <c r="Y2" s="133" t="s">
        <v>85</v>
      </c>
      <c r="Z2" s="132">
        <v>1</v>
      </c>
      <c r="AA2" s="135">
        <v>12.5</v>
      </c>
      <c r="AB2" s="135">
        <v>12.5</v>
      </c>
    </row>
    <row r="3" spans="1:28">
      <c r="A3" s="124" t="s">
        <v>83</v>
      </c>
      <c r="B3" s="124" t="s">
        <v>86</v>
      </c>
      <c r="C3" s="126" t="s">
        <v>118</v>
      </c>
      <c r="D3" s="126" t="s">
        <v>138</v>
      </c>
      <c r="E3" s="126" t="s">
        <v>212</v>
      </c>
      <c r="F3" s="126" t="s">
        <v>84</v>
      </c>
      <c r="G3" s="126" t="s">
        <v>85</v>
      </c>
      <c r="H3" s="126" t="s">
        <v>84</v>
      </c>
      <c r="I3" s="126" t="s">
        <v>84</v>
      </c>
      <c r="J3" s="126" t="s">
        <v>589</v>
      </c>
      <c r="K3" s="133" t="s">
        <v>589</v>
      </c>
      <c r="M3" s="131" t="s">
        <v>177</v>
      </c>
      <c r="N3" s="131" t="s">
        <v>161</v>
      </c>
      <c r="O3" s="131" t="s">
        <v>591</v>
      </c>
      <c r="P3" s="131" t="s">
        <v>83</v>
      </c>
      <c r="Q3" s="131" t="s">
        <v>90</v>
      </c>
      <c r="R3" s="131" t="s">
        <v>167</v>
      </c>
      <c r="S3" s="131" t="s">
        <v>83</v>
      </c>
      <c r="T3" s="131" t="s">
        <v>164</v>
      </c>
      <c r="U3" s="134" t="s">
        <v>581</v>
      </c>
      <c r="V3" s="133" t="s">
        <v>292</v>
      </c>
      <c r="W3" s="134" t="s">
        <v>581</v>
      </c>
      <c r="X3" s="133" t="s">
        <v>313</v>
      </c>
      <c r="Y3" s="133" t="s">
        <v>198</v>
      </c>
      <c r="Z3" s="132">
        <v>0.5</v>
      </c>
      <c r="AA3" s="135">
        <v>12.5</v>
      </c>
      <c r="AB3" s="135">
        <v>6.25</v>
      </c>
    </row>
    <row r="4" spans="1:28">
      <c r="A4" s="124" t="s">
        <v>83</v>
      </c>
      <c r="B4" s="124" t="s">
        <v>91</v>
      </c>
      <c r="C4" s="126" t="s">
        <v>85</v>
      </c>
      <c r="D4" s="126" t="s">
        <v>84</v>
      </c>
      <c r="E4" s="126" t="s">
        <v>84</v>
      </c>
      <c r="F4" s="126" t="s">
        <v>84</v>
      </c>
      <c r="G4" s="126" t="s">
        <v>84</v>
      </c>
      <c r="H4" s="126" t="s">
        <v>84</v>
      </c>
      <c r="I4" s="126" t="s">
        <v>84</v>
      </c>
      <c r="J4" s="126" t="s">
        <v>85</v>
      </c>
      <c r="K4" s="133" t="s">
        <v>85</v>
      </c>
      <c r="M4" s="131" t="s">
        <v>160</v>
      </c>
      <c r="N4" s="131" t="s">
        <v>161</v>
      </c>
      <c r="O4" s="131" t="s">
        <v>162</v>
      </c>
      <c r="P4" s="131" t="s">
        <v>83</v>
      </c>
      <c r="Q4" s="131" t="s">
        <v>86</v>
      </c>
      <c r="R4" s="131" t="s">
        <v>166</v>
      </c>
      <c r="S4" s="131" t="s">
        <v>83</v>
      </c>
      <c r="T4" s="131" t="s">
        <v>164</v>
      </c>
      <c r="U4" s="134" t="s">
        <v>581</v>
      </c>
      <c r="V4" s="133" t="s">
        <v>293</v>
      </c>
      <c r="W4" s="134" t="s">
        <v>581</v>
      </c>
      <c r="X4" s="133" t="s">
        <v>296</v>
      </c>
      <c r="Y4" s="133" t="s">
        <v>85</v>
      </c>
      <c r="Z4" s="132">
        <v>1</v>
      </c>
      <c r="AA4" s="135">
        <v>12.5</v>
      </c>
      <c r="AB4" s="135">
        <v>12.5</v>
      </c>
    </row>
    <row r="5" spans="1:28">
      <c r="A5" s="123" t="s">
        <v>87</v>
      </c>
      <c r="B5" s="124" t="s">
        <v>83</v>
      </c>
      <c r="C5" s="125" t="s">
        <v>95</v>
      </c>
      <c r="D5" s="125" t="s">
        <v>84</v>
      </c>
      <c r="E5" s="125" t="s">
        <v>84</v>
      </c>
      <c r="F5" s="125" t="s">
        <v>84</v>
      </c>
      <c r="G5" s="125" t="s">
        <v>85</v>
      </c>
      <c r="H5" s="125" t="s">
        <v>84</v>
      </c>
      <c r="I5" s="125" t="s">
        <v>139</v>
      </c>
      <c r="J5" s="125" t="s">
        <v>623</v>
      </c>
      <c r="K5" s="125" t="s">
        <v>623</v>
      </c>
      <c r="M5" s="131" t="s">
        <v>160</v>
      </c>
      <c r="N5" s="131" t="s">
        <v>161</v>
      </c>
      <c r="O5" s="131" t="s">
        <v>592</v>
      </c>
      <c r="P5" s="131" t="s">
        <v>83</v>
      </c>
      <c r="Q5" s="131" t="s">
        <v>121</v>
      </c>
      <c r="R5" s="131" t="s">
        <v>216</v>
      </c>
      <c r="S5" s="131" t="s">
        <v>83</v>
      </c>
      <c r="T5" s="131" t="s">
        <v>164</v>
      </c>
      <c r="U5" s="134" t="s">
        <v>581</v>
      </c>
      <c r="V5" s="133" t="s">
        <v>293</v>
      </c>
      <c r="W5" s="134" t="s">
        <v>581</v>
      </c>
      <c r="X5" s="133" t="s">
        <v>296</v>
      </c>
      <c r="Y5" s="133" t="s">
        <v>85</v>
      </c>
      <c r="Z5" s="132">
        <v>1</v>
      </c>
      <c r="AA5" s="135">
        <v>12.5</v>
      </c>
      <c r="AB5" s="135">
        <v>12.5</v>
      </c>
    </row>
    <row r="6" spans="1:28">
      <c r="A6" s="124" t="s">
        <v>83</v>
      </c>
      <c r="B6" s="124" t="s">
        <v>89</v>
      </c>
      <c r="C6" s="126" t="s">
        <v>85</v>
      </c>
      <c r="D6" s="126" t="s">
        <v>84</v>
      </c>
      <c r="E6" s="126" t="s">
        <v>84</v>
      </c>
      <c r="F6" s="126" t="s">
        <v>84</v>
      </c>
      <c r="G6" s="126" t="s">
        <v>84</v>
      </c>
      <c r="H6" s="126" t="s">
        <v>84</v>
      </c>
      <c r="I6" s="126" t="s">
        <v>139</v>
      </c>
      <c r="J6" s="126" t="s">
        <v>208</v>
      </c>
      <c r="K6" s="133" t="s">
        <v>208</v>
      </c>
      <c r="M6" s="131" t="s">
        <v>160</v>
      </c>
      <c r="N6" s="131" t="s">
        <v>161</v>
      </c>
      <c r="O6" s="131" t="s">
        <v>162</v>
      </c>
      <c r="P6" s="131" t="s">
        <v>83</v>
      </c>
      <c r="Q6" s="131" t="s">
        <v>92</v>
      </c>
      <c r="R6" s="131" t="s">
        <v>163</v>
      </c>
      <c r="S6" s="131" t="s">
        <v>83</v>
      </c>
      <c r="T6" s="131" t="s">
        <v>164</v>
      </c>
      <c r="U6" s="134" t="s">
        <v>581</v>
      </c>
      <c r="V6" s="133" t="s">
        <v>293</v>
      </c>
      <c r="W6" s="134" t="s">
        <v>581</v>
      </c>
      <c r="X6" s="133" t="s">
        <v>296</v>
      </c>
      <c r="Y6" s="133" t="s">
        <v>85</v>
      </c>
      <c r="Z6" s="132">
        <v>1</v>
      </c>
      <c r="AA6" s="135">
        <v>12.5</v>
      </c>
      <c r="AB6" s="135">
        <v>12.5</v>
      </c>
    </row>
    <row r="7" spans="1:28">
      <c r="A7" s="124" t="s">
        <v>83</v>
      </c>
      <c r="B7" s="124" t="s">
        <v>86</v>
      </c>
      <c r="C7" s="126" t="s">
        <v>85</v>
      </c>
      <c r="D7" s="126" t="s">
        <v>84</v>
      </c>
      <c r="E7" s="126" t="s">
        <v>84</v>
      </c>
      <c r="F7" s="126" t="s">
        <v>84</v>
      </c>
      <c r="G7" s="126" t="s">
        <v>84</v>
      </c>
      <c r="H7" s="126" t="s">
        <v>84</v>
      </c>
      <c r="I7" s="126" t="s">
        <v>84</v>
      </c>
      <c r="J7" s="126" t="s">
        <v>85</v>
      </c>
      <c r="K7" s="133" t="s">
        <v>85</v>
      </c>
      <c r="M7" s="131" t="s">
        <v>160</v>
      </c>
      <c r="N7" s="131" t="s">
        <v>161</v>
      </c>
      <c r="O7" s="131" t="s">
        <v>162</v>
      </c>
      <c r="P7" s="131" t="s">
        <v>83</v>
      </c>
      <c r="Q7" s="131" t="s">
        <v>93</v>
      </c>
      <c r="R7" s="131" t="s">
        <v>168</v>
      </c>
      <c r="S7" s="131" t="s">
        <v>83</v>
      </c>
      <c r="T7" s="131" t="s">
        <v>164</v>
      </c>
      <c r="U7" s="134" t="s">
        <v>581</v>
      </c>
      <c r="V7" s="133" t="s">
        <v>293</v>
      </c>
      <c r="W7" s="134" t="s">
        <v>581</v>
      </c>
      <c r="X7" s="133" t="s">
        <v>296</v>
      </c>
      <c r="Y7" s="133" t="s">
        <v>85</v>
      </c>
      <c r="Z7" s="132">
        <v>1</v>
      </c>
      <c r="AA7" s="135">
        <v>12.5</v>
      </c>
      <c r="AB7" s="135">
        <v>12.5</v>
      </c>
    </row>
    <row r="8" spans="1:28">
      <c r="A8" s="124" t="s">
        <v>83</v>
      </c>
      <c r="B8" s="124" t="s">
        <v>90</v>
      </c>
      <c r="C8" s="126" t="s">
        <v>85</v>
      </c>
      <c r="D8" s="126" t="s">
        <v>84</v>
      </c>
      <c r="E8" s="126" t="s">
        <v>84</v>
      </c>
      <c r="F8" s="126" t="s">
        <v>84</v>
      </c>
      <c r="G8" s="126" t="s">
        <v>84</v>
      </c>
      <c r="H8" s="126" t="s">
        <v>84</v>
      </c>
      <c r="I8" s="126" t="s">
        <v>84</v>
      </c>
      <c r="J8" s="126" t="s">
        <v>85</v>
      </c>
      <c r="K8" s="133" t="s">
        <v>85</v>
      </c>
      <c r="M8" s="131" t="s">
        <v>160</v>
      </c>
      <c r="N8" s="131" t="s">
        <v>161</v>
      </c>
      <c r="O8" s="131" t="s">
        <v>593</v>
      </c>
      <c r="P8" s="131" t="s">
        <v>83</v>
      </c>
      <c r="Q8" s="131" t="s">
        <v>91</v>
      </c>
      <c r="R8" s="131" t="s">
        <v>165</v>
      </c>
      <c r="S8" s="131" t="s">
        <v>83</v>
      </c>
      <c r="T8" s="131" t="s">
        <v>164</v>
      </c>
      <c r="U8" s="134" t="s">
        <v>581</v>
      </c>
      <c r="V8" s="133" t="s">
        <v>293</v>
      </c>
      <c r="W8" s="134" t="s">
        <v>581</v>
      </c>
      <c r="X8" s="133" t="s">
        <v>296</v>
      </c>
      <c r="Y8" s="133" t="s">
        <v>85</v>
      </c>
      <c r="Z8" s="132">
        <v>1</v>
      </c>
      <c r="AA8" s="135">
        <v>12.5</v>
      </c>
      <c r="AB8" s="135">
        <v>12.5</v>
      </c>
    </row>
    <row r="9" spans="1:28">
      <c r="A9" s="124" t="s">
        <v>83</v>
      </c>
      <c r="B9" s="124" t="s">
        <v>121</v>
      </c>
      <c r="C9" s="126" t="s">
        <v>85</v>
      </c>
      <c r="D9" s="126" t="s">
        <v>84</v>
      </c>
      <c r="E9" s="126" t="s">
        <v>84</v>
      </c>
      <c r="F9" s="126" t="s">
        <v>84</v>
      </c>
      <c r="G9" s="126" t="s">
        <v>84</v>
      </c>
      <c r="H9" s="126" t="s">
        <v>84</v>
      </c>
      <c r="I9" s="126" t="s">
        <v>84</v>
      </c>
      <c r="J9" s="126" t="s">
        <v>85</v>
      </c>
      <c r="K9" s="133" t="s">
        <v>85</v>
      </c>
      <c r="M9" s="131" t="s">
        <v>160</v>
      </c>
      <c r="N9" s="131" t="s">
        <v>161</v>
      </c>
      <c r="O9" s="131" t="s">
        <v>594</v>
      </c>
      <c r="P9" s="131" t="s">
        <v>83</v>
      </c>
      <c r="Q9" s="131" t="s">
        <v>89</v>
      </c>
      <c r="R9" s="131" t="s">
        <v>170</v>
      </c>
      <c r="S9" s="131" t="s">
        <v>83</v>
      </c>
      <c r="T9" s="131" t="s">
        <v>164</v>
      </c>
      <c r="U9" s="134" t="s">
        <v>581</v>
      </c>
      <c r="V9" s="133" t="s">
        <v>293</v>
      </c>
      <c r="W9" s="134" t="s">
        <v>581</v>
      </c>
      <c r="X9" s="133" t="s">
        <v>296</v>
      </c>
      <c r="Y9" s="133" t="s">
        <v>85</v>
      </c>
      <c r="Z9" s="132">
        <v>1</v>
      </c>
      <c r="AA9" s="135">
        <v>12.5</v>
      </c>
      <c r="AB9" s="135">
        <v>12.5</v>
      </c>
    </row>
    <row r="10" spans="1:28">
      <c r="A10" s="124" t="s">
        <v>83</v>
      </c>
      <c r="B10" s="124" t="s">
        <v>91</v>
      </c>
      <c r="C10" s="126" t="s">
        <v>85</v>
      </c>
      <c r="D10" s="126" t="s">
        <v>84</v>
      </c>
      <c r="E10" s="126" t="s">
        <v>84</v>
      </c>
      <c r="F10" s="126" t="s">
        <v>84</v>
      </c>
      <c r="G10" s="126" t="s">
        <v>84</v>
      </c>
      <c r="H10" s="126" t="s">
        <v>84</v>
      </c>
      <c r="I10" s="126" t="s">
        <v>84</v>
      </c>
      <c r="J10" s="126" t="s">
        <v>85</v>
      </c>
      <c r="K10" s="133" t="s">
        <v>85</v>
      </c>
      <c r="M10" s="131" t="s">
        <v>171</v>
      </c>
      <c r="N10" s="131" t="s">
        <v>161</v>
      </c>
      <c r="O10" s="131" t="s">
        <v>595</v>
      </c>
      <c r="P10" s="131" t="s">
        <v>83</v>
      </c>
      <c r="Q10" s="131" t="s">
        <v>86</v>
      </c>
      <c r="R10" s="131" t="s">
        <v>166</v>
      </c>
      <c r="S10" s="131" t="s">
        <v>83</v>
      </c>
      <c r="T10" s="131" t="s">
        <v>164</v>
      </c>
      <c r="U10" s="134" t="s">
        <v>581</v>
      </c>
      <c r="V10" s="133" t="s">
        <v>322</v>
      </c>
      <c r="W10" s="134" t="s">
        <v>581</v>
      </c>
      <c r="X10" s="133" t="s">
        <v>377</v>
      </c>
      <c r="Y10" s="133" t="s">
        <v>118</v>
      </c>
      <c r="Z10" s="132">
        <v>5</v>
      </c>
      <c r="AA10" s="135">
        <v>12.5</v>
      </c>
      <c r="AB10" s="135">
        <v>62.5</v>
      </c>
    </row>
    <row r="11" spans="1:28">
      <c r="A11" s="124" t="s">
        <v>83</v>
      </c>
      <c r="B11" s="124" t="s">
        <v>92</v>
      </c>
      <c r="C11" s="126" t="s">
        <v>85</v>
      </c>
      <c r="D11" s="126" t="s">
        <v>84</v>
      </c>
      <c r="E11" s="126" t="s">
        <v>84</v>
      </c>
      <c r="F11" s="126" t="s">
        <v>84</v>
      </c>
      <c r="G11" s="126" t="s">
        <v>84</v>
      </c>
      <c r="H11" s="126" t="s">
        <v>84</v>
      </c>
      <c r="I11" s="126" t="s">
        <v>84</v>
      </c>
      <c r="J11" s="126" t="s">
        <v>85</v>
      </c>
      <c r="K11" s="133" t="s">
        <v>85</v>
      </c>
      <c r="M11" s="131" t="s">
        <v>171</v>
      </c>
      <c r="N11" s="131" t="s">
        <v>161</v>
      </c>
      <c r="O11" s="131" t="s">
        <v>596</v>
      </c>
      <c r="P11" s="131" t="s">
        <v>83</v>
      </c>
      <c r="Q11" s="131" t="s">
        <v>91</v>
      </c>
      <c r="R11" s="131" t="s">
        <v>165</v>
      </c>
      <c r="S11" s="131" t="s">
        <v>83</v>
      </c>
      <c r="T11" s="131" t="s">
        <v>164</v>
      </c>
      <c r="U11" s="134" t="s">
        <v>581</v>
      </c>
      <c r="V11" s="133" t="s">
        <v>366</v>
      </c>
      <c r="W11" s="134" t="s">
        <v>581</v>
      </c>
      <c r="X11" s="133" t="s">
        <v>626</v>
      </c>
      <c r="Y11" s="133" t="s">
        <v>85</v>
      </c>
      <c r="Z11" s="132">
        <v>1</v>
      </c>
      <c r="AA11" s="135">
        <v>12.5</v>
      </c>
      <c r="AB11" s="135">
        <v>12.5</v>
      </c>
    </row>
    <row r="12" spans="1:28">
      <c r="A12" s="124" t="s">
        <v>83</v>
      </c>
      <c r="B12" s="124" t="s">
        <v>93</v>
      </c>
      <c r="C12" s="126" t="s">
        <v>85</v>
      </c>
      <c r="D12" s="126" t="s">
        <v>84</v>
      </c>
      <c r="E12" s="126" t="s">
        <v>84</v>
      </c>
      <c r="F12" s="126" t="s">
        <v>84</v>
      </c>
      <c r="G12" s="126" t="s">
        <v>85</v>
      </c>
      <c r="H12" s="126" t="s">
        <v>84</v>
      </c>
      <c r="I12" s="126" t="s">
        <v>84</v>
      </c>
      <c r="J12" s="126" t="s">
        <v>138</v>
      </c>
      <c r="K12" s="133" t="s">
        <v>138</v>
      </c>
      <c r="M12" s="131" t="s">
        <v>319</v>
      </c>
      <c r="N12" s="131" t="s">
        <v>161</v>
      </c>
      <c r="O12" s="131" t="s">
        <v>597</v>
      </c>
      <c r="P12" s="131" t="s">
        <v>598</v>
      </c>
      <c r="Q12" s="131" t="s">
        <v>121</v>
      </c>
      <c r="R12" s="131" t="s">
        <v>216</v>
      </c>
      <c r="S12" s="131" t="s">
        <v>83</v>
      </c>
      <c r="T12" s="131" t="s">
        <v>164</v>
      </c>
      <c r="U12" s="134" t="s">
        <v>582</v>
      </c>
      <c r="V12" s="133" t="s">
        <v>327</v>
      </c>
      <c r="W12" s="134" t="s">
        <v>582</v>
      </c>
      <c r="X12" s="133" t="s">
        <v>599</v>
      </c>
      <c r="Y12" s="133" t="s">
        <v>210</v>
      </c>
      <c r="Z12" s="132">
        <v>1.75</v>
      </c>
      <c r="AA12" s="135">
        <v>12.5</v>
      </c>
      <c r="AB12" s="135">
        <v>21.88</v>
      </c>
    </row>
    <row r="13" spans="1:28">
      <c r="A13" s="123" t="s">
        <v>282</v>
      </c>
      <c r="B13" s="124" t="s">
        <v>83</v>
      </c>
      <c r="C13" s="125" t="s">
        <v>84</v>
      </c>
      <c r="D13" s="125" t="s">
        <v>210</v>
      </c>
      <c r="E13" s="125" t="s">
        <v>84</v>
      </c>
      <c r="F13" s="125" t="s">
        <v>283</v>
      </c>
      <c r="G13" s="125" t="s">
        <v>209</v>
      </c>
      <c r="H13" s="125" t="s">
        <v>84</v>
      </c>
      <c r="I13" s="125" t="s">
        <v>84</v>
      </c>
      <c r="J13" s="125" t="s">
        <v>588</v>
      </c>
      <c r="K13" s="125" t="s">
        <v>588</v>
      </c>
      <c r="M13" s="131" t="s">
        <v>171</v>
      </c>
      <c r="N13" s="131" t="s">
        <v>161</v>
      </c>
      <c r="O13" s="131" t="s">
        <v>600</v>
      </c>
      <c r="P13" s="131" t="s">
        <v>83</v>
      </c>
      <c r="Q13" s="131" t="s">
        <v>86</v>
      </c>
      <c r="R13" s="131" t="s">
        <v>166</v>
      </c>
      <c r="S13" s="131" t="s">
        <v>83</v>
      </c>
      <c r="T13" s="131" t="s">
        <v>164</v>
      </c>
      <c r="U13" s="134" t="s">
        <v>582</v>
      </c>
      <c r="V13" s="133" t="s">
        <v>377</v>
      </c>
      <c r="W13" s="134" t="s">
        <v>582</v>
      </c>
      <c r="X13" s="133" t="s">
        <v>359</v>
      </c>
      <c r="Y13" s="133" t="s">
        <v>138</v>
      </c>
      <c r="Z13" s="132">
        <v>2</v>
      </c>
      <c r="AA13" s="135">
        <v>12.5</v>
      </c>
      <c r="AB13" s="135">
        <v>25</v>
      </c>
    </row>
    <row r="14" spans="1:28">
      <c r="A14" s="124" t="s">
        <v>83</v>
      </c>
      <c r="B14" s="124" t="s">
        <v>89</v>
      </c>
      <c r="C14" s="126" t="s">
        <v>84</v>
      </c>
      <c r="D14" s="126" t="s">
        <v>84</v>
      </c>
      <c r="E14" s="126" t="s">
        <v>84</v>
      </c>
      <c r="F14" s="126" t="s">
        <v>209</v>
      </c>
      <c r="G14" s="126" t="s">
        <v>85</v>
      </c>
      <c r="H14" s="126" t="s">
        <v>84</v>
      </c>
      <c r="I14" s="126" t="s">
        <v>84</v>
      </c>
      <c r="J14" s="126" t="s">
        <v>117</v>
      </c>
      <c r="K14" s="133" t="s">
        <v>117</v>
      </c>
      <c r="M14" s="131" t="s">
        <v>304</v>
      </c>
      <c r="N14" s="131" t="s">
        <v>161</v>
      </c>
      <c r="O14" s="131" t="s">
        <v>601</v>
      </c>
      <c r="P14" s="131" t="s">
        <v>83</v>
      </c>
      <c r="Q14" s="131" t="s">
        <v>92</v>
      </c>
      <c r="R14" s="131" t="s">
        <v>163</v>
      </c>
      <c r="S14" s="131" t="s">
        <v>83</v>
      </c>
      <c r="T14" s="131" t="s">
        <v>164</v>
      </c>
      <c r="U14" s="134" t="s">
        <v>583</v>
      </c>
      <c r="V14" s="133" t="s">
        <v>602</v>
      </c>
      <c r="W14" s="134" t="s">
        <v>583</v>
      </c>
      <c r="X14" s="133" t="s">
        <v>310</v>
      </c>
      <c r="Y14" s="133" t="s">
        <v>198</v>
      </c>
      <c r="Z14" s="132">
        <v>0.5</v>
      </c>
      <c r="AA14" s="135">
        <v>12.5</v>
      </c>
      <c r="AB14" s="135">
        <v>6.25</v>
      </c>
    </row>
    <row r="15" spans="1:28">
      <c r="A15" s="124" t="s">
        <v>83</v>
      </c>
      <c r="B15" s="124" t="s">
        <v>86</v>
      </c>
      <c r="C15" s="126" t="s">
        <v>84</v>
      </c>
      <c r="D15" s="126" t="s">
        <v>84</v>
      </c>
      <c r="E15" s="126" t="s">
        <v>84</v>
      </c>
      <c r="F15" s="126" t="s">
        <v>138</v>
      </c>
      <c r="G15" s="126" t="s">
        <v>84</v>
      </c>
      <c r="H15" s="126" t="s">
        <v>84</v>
      </c>
      <c r="I15" s="126" t="s">
        <v>84</v>
      </c>
      <c r="J15" s="126" t="s">
        <v>138</v>
      </c>
      <c r="K15" s="133" t="s">
        <v>138</v>
      </c>
      <c r="M15" s="131" t="s">
        <v>31</v>
      </c>
      <c r="N15" s="131" t="s">
        <v>161</v>
      </c>
      <c r="O15" s="131" t="s">
        <v>603</v>
      </c>
      <c r="P15" s="131" t="s">
        <v>83</v>
      </c>
      <c r="Q15" s="131" t="s">
        <v>90</v>
      </c>
      <c r="R15" s="131" t="s">
        <v>167</v>
      </c>
      <c r="S15" s="131" t="s">
        <v>83</v>
      </c>
      <c r="T15" s="131" t="s">
        <v>164</v>
      </c>
      <c r="U15" s="134" t="s">
        <v>583</v>
      </c>
      <c r="V15" s="133" t="s">
        <v>318</v>
      </c>
      <c r="W15" s="134" t="s">
        <v>583</v>
      </c>
      <c r="X15" s="133" t="s">
        <v>406</v>
      </c>
      <c r="Y15" s="133" t="s">
        <v>189</v>
      </c>
      <c r="Z15" s="132">
        <v>0.75</v>
      </c>
      <c r="AA15" s="135">
        <v>12.5</v>
      </c>
      <c r="AB15" s="135">
        <v>9.3800000000000008</v>
      </c>
    </row>
    <row r="16" spans="1:28">
      <c r="A16" s="124" t="s">
        <v>83</v>
      </c>
      <c r="B16" s="124" t="s">
        <v>90</v>
      </c>
      <c r="C16" s="126" t="s">
        <v>84</v>
      </c>
      <c r="D16" s="126" t="s">
        <v>84</v>
      </c>
      <c r="E16" s="126" t="s">
        <v>84</v>
      </c>
      <c r="F16" s="126" t="s">
        <v>84</v>
      </c>
      <c r="G16" s="126" t="s">
        <v>138</v>
      </c>
      <c r="H16" s="126" t="s">
        <v>84</v>
      </c>
      <c r="I16" s="126" t="s">
        <v>84</v>
      </c>
      <c r="J16" s="126" t="s">
        <v>138</v>
      </c>
      <c r="K16" s="133" t="s">
        <v>138</v>
      </c>
      <c r="M16" s="131" t="s">
        <v>171</v>
      </c>
      <c r="N16" s="131" t="s">
        <v>161</v>
      </c>
      <c r="O16" s="131" t="s">
        <v>604</v>
      </c>
      <c r="P16" s="131" t="s">
        <v>83</v>
      </c>
      <c r="Q16" s="131" t="s">
        <v>86</v>
      </c>
      <c r="R16" s="131" t="s">
        <v>166</v>
      </c>
      <c r="S16" s="131" t="s">
        <v>83</v>
      </c>
      <c r="T16" s="131" t="s">
        <v>164</v>
      </c>
      <c r="U16" s="134" t="s">
        <v>583</v>
      </c>
      <c r="V16" s="133" t="s">
        <v>413</v>
      </c>
      <c r="W16" s="134" t="s">
        <v>583</v>
      </c>
      <c r="X16" s="133" t="s">
        <v>306</v>
      </c>
      <c r="Y16" s="133" t="s">
        <v>252</v>
      </c>
      <c r="Z16" s="132">
        <v>2.25</v>
      </c>
      <c r="AA16" s="135">
        <v>12.5</v>
      </c>
      <c r="AB16" s="135">
        <v>28.13</v>
      </c>
    </row>
    <row r="17" spans="1:28">
      <c r="A17" s="124" t="s">
        <v>83</v>
      </c>
      <c r="B17" s="124" t="s">
        <v>121</v>
      </c>
      <c r="C17" s="126" t="s">
        <v>84</v>
      </c>
      <c r="D17" s="126" t="s">
        <v>210</v>
      </c>
      <c r="E17" s="126" t="s">
        <v>84</v>
      </c>
      <c r="F17" s="126" t="s">
        <v>138</v>
      </c>
      <c r="G17" s="126" t="s">
        <v>84</v>
      </c>
      <c r="H17" s="126" t="s">
        <v>84</v>
      </c>
      <c r="I17" s="126" t="s">
        <v>84</v>
      </c>
      <c r="J17" s="126" t="s">
        <v>243</v>
      </c>
      <c r="K17" s="133" t="s">
        <v>243</v>
      </c>
      <c r="M17" s="131" t="s">
        <v>171</v>
      </c>
      <c r="N17" s="131" t="s">
        <v>161</v>
      </c>
      <c r="O17" s="131" t="s">
        <v>605</v>
      </c>
      <c r="P17" s="131" t="s">
        <v>83</v>
      </c>
      <c r="Q17" s="131" t="s">
        <v>86</v>
      </c>
      <c r="R17" s="131" t="s">
        <v>166</v>
      </c>
      <c r="S17" s="131" t="s">
        <v>83</v>
      </c>
      <c r="T17" s="131" t="s">
        <v>164</v>
      </c>
      <c r="U17" s="134" t="s">
        <v>583</v>
      </c>
      <c r="V17" s="133" t="s">
        <v>307</v>
      </c>
      <c r="W17" s="134" t="s">
        <v>583</v>
      </c>
      <c r="X17" s="133" t="s">
        <v>328</v>
      </c>
      <c r="Y17" s="133" t="s">
        <v>138</v>
      </c>
      <c r="Z17" s="132">
        <v>2</v>
      </c>
      <c r="AA17" s="135">
        <v>12.5</v>
      </c>
      <c r="AB17" s="135">
        <v>25</v>
      </c>
    </row>
    <row r="18" spans="1:28">
      <c r="A18" s="124" t="s">
        <v>83</v>
      </c>
      <c r="B18" s="124" t="s">
        <v>93</v>
      </c>
      <c r="C18" s="126" t="s">
        <v>84</v>
      </c>
      <c r="D18" s="126" t="s">
        <v>84</v>
      </c>
      <c r="E18" s="126" t="s">
        <v>84</v>
      </c>
      <c r="F18" s="126" t="s">
        <v>138</v>
      </c>
      <c r="G18" s="126" t="s">
        <v>84</v>
      </c>
      <c r="H18" s="126" t="s">
        <v>84</v>
      </c>
      <c r="I18" s="126" t="s">
        <v>84</v>
      </c>
      <c r="J18" s="126" t="s">
        <v>138</v>
      </c>
      <c r="K18" s="133" t="s">
        <v>138</v>
      </c>
      <c r="M18" s="131" t="s">
        <v>304</v>
      </c>
      <c r="N18" s="131" t="s">
        <v>161</v>
      </c>
      <c r="O18" s="131" t="s">
        <v>606</v>
      </c>
      <c r="P18" s="131" t="s">
        <v>83</v>
      </c>
      <c r="Q18" s="131" t="s">
        <v>92</v>
      </c>
      <c r="R18" s="131" t="s">
        <v>163</v>
      </c>
      <c r="S18" s="131" t="s">
        <v>83</v>
      </c>
      <c r="T18" s="131" t="s">
        <v>164</v>
      </c>
      <c r="U18" s="134" t="s">
        <v>583</v>
      </c>
      <c r="V18" s="133" t="s">
        <v>399</v>
      </c>
      <c r="W18" s="134" t="s">
        <v>583</v>
      </c>
      <c r="X18" s="133" t="s">
        <v>309</v>
      </c>
      <c r="Y18" s="133" t="s">
        <v>198</v>
      </c>
      <c r="Z18" s="132">
        <v>0.5</v>
      </c>
      <c r="AA18" s="135">
        <v>12.5</v>
      </c>
      <c r="AB18" s="135">
        <v>6.25</v>
      </c>
    </row>
    <row r="19" spans="1:28">
      <c r="A19" s="123" t="s">
        <v>286</v>
      </c>
      <c r="B19" s="124" t="s">
        <v>83</v>
      </c>
      <c r="C19" s="125" t="s">
        <v>84</v>
      </c>
      <c r="D19" s="125" t="s">
        <v>84</v>
      </c>
      <c r="E19" s="125" t="s">
        <v>189</v>
      </c>
      <c r="F19" s="125" t="s">
        <v>84</v>
      </c>
      <c r="G19" s="125" t="s">
        <v>84</v>
      </c>
      <c r="H19" s="125" t="s">
        <v>84</v>
      </c>
      <c r="I19" s="125" t="s">
        <v>84</v>
      </c>
      <c r="J19" s="125" t="s">
        <v>189</v>
      </c>
      <c r="K19" s="125" t="s">
        <v>189</v>
      </c>
      <c r="M19" s="131" t="s">
        <v>319</v>
      </c>
      <c r="N19" s="131" t="s">
        <v>161</v>
      </c>
      <c r="O19" s="131" t="s">
        <v>627</v>
      </c>
      <c r="P19" s="131" t="s">
        <v>628</v>
      </c>
      <c r="Q19" s="131" t="s">
        <v>93</v>
      </c>
      <c r="R19" s="131" t="s">
        <v>168</v>
      </c>
      <c r="S19" s="131" t="s">
        <v>83</v>
      </c>
      <c r="T19" s="131" t="s">
        <v>164</v>
      </c>
      <c r="U19" s="134" t="s">
        <v>584</v>
      </c>
      <c r="V19" s="133" t="s">
        <v>296</v>
      </c>
      <c r="W19" s="134" t="s">
        <v>584</v>
      </c>
      <c r="X19" s="133" t="s">
        <v>322</v>
      </c>
      <c r="Y19" s="133" t="s">
        <v>85</v>
      </c>
      <c r="Z19" s="132">
        <v>1</v>
      </c>
      <c r="AA19" s="135">
        <v>12.5</v>
      </c>
      <c r="AB19" s="135">
        <v>12.5</v>
      </c>
    </row>
    <row r="20" spans="1:28">
      <c r="A20" s="124" t="s">
        <v>83</v>
      </c>
      <c r="B20" s="124" t="s">
        <v>90</v>
      </c>
      <c r="C20" s="126" t="s">
        <v>84</v>
      </c>
      <c r="D20" s="126" t="s">
        <v>84</v>
      </c>
      <c r="E20" s="126" t="s">
        <v>189</v>
      </c>
      <c r="F20" s="126" t="s">
        <v>84</v>
      </c>
      <c r="G20" s="126" t="s">
        <v>84</v>
      </c>
      <c r="H20" s="126" t="s">
        <v>84</v>
      </c>
      <c r="I20" s="126" t="s">
        <v>84</v>
      </c>
      <c r="J20" s="126" t="s">
        <v>189</v>
      </c>
      <c r="K20" s="133" t="s">
        <v>189</v>
      </c>
      <c r="M20" s="131" t="s">
        <v>319</v>
      </c>
      <c r="N20" s="131" t="s">
        <v>161</v>
      </c>
      <c r="O20" s="131" t="s">
        <v>607</v>
      </c>
      <c r="P20" s="131" t="s">
        <v>83</v>
      </c>
      <c r="Q20" s="131" t="s">
        <v>86</v>
      </c>
      <c r="R20" s="131" t="s">
        <v>166</v>
      </c>
      <c r="S20" s="131" t="s">
        <v>83</v>
      </c>
      <c r="T20" s="131" t="s">
        <v>164</v>
      </c>
      <c r="U20" s="134" t="s">
        <v>584</v>
      </c>
      <c r="V20" s="133" t="s">
        <v>322</v>
      </c>
      <c r="W20" s="134" t="s">
        <v>584</v>
      </c>
      <c r="X20" s="133" t="s">
        <v>307</v>
      </c>
      <c r="Y20" s="133" t="s">
        <v>138</v>
      </c>
      <c r="Z20" s="132">
        <v>2</v>
      </c>
      <c r="AA20" s="135">
        <v>12.5</v>
      </c>
      <c r="AB20" s="135">
        <v>25</v>
      </c>
    </row>
    <row r="21" spans="1:28">
      <c r="A21" s="123" t="s">
        <v>105</v>
      </c>
      <c r="B21" s="124" t="s">
        <v>83</v>
      </c>
      <c r="C21" s="125" t="s">
        <v>198</v>
      </c>
      <c r="D21" s="125" t="s">
        <v>84</v>
      </c>
      <c r="E21" s="125" t="s">
        <v>84</v>
      </c>
      <c r="F21" s="125" t="s">
        <v>84</v>
      </c>
      <c r="G21" s="125" t="s">
        <v>85</v>
      </c>
      <c r="H21" s="125" t="s">
        <v>84</v>
      </c>
      <c r="I21" s="125" t="s">
        <v>84</v>
      </c>
      <c r="J21" s="125" t="s">
        <v>123</v>
      </c>
      <c r="K21" s="125" t="s">
        <v>123</v>
      </c>
      <c r="M21" s="131" t="s">
        <v>319</v>
      </c>
      <c r="N21" s="131" t="s">
        <v>161</v>
      </c>
      <c r="O21" s="131" t="s">
        <v>608</v>
      </c>
      <c r="P21" s="131" t="s">
        <v>598</v>
      </c>
      <c r="Q21" s="131" t="s">
        <v>121</v>
      </c>
      <c r="R21" s="131" t="s">
        <v>216</v>
      </c>
      <c r="S21" s="131" t="s">
        <v>83</v>
      </c>
      <c r="T21" s="131" t="s">
        <v>164</v>
      </c>
      <c r="U21" s="134" t="s">
        <v>584</v>
      </c>
      <c r="V21" s="133" t="s">
        <v>322</v>
      </c>
      <c r="W21" s="134" t="s">
        <v>584</v>
      </c>
      <c r="X21" s="133" t="s">
        <v>307</v>
      </c>
      <c r="Y21" s="133" t="s">
        <v>138</v>
      </c>
      <c r="Z21" s="132">
        <v>2</v>
      </c>
      <c r="AA21" s="135">
        <v>12.5</v>
      </c>
      <c r="AB21" s="135">
        <v>25</v>
      </c>
    </row>
    <row r="22" spans="1:28">
      <c r="A22" s="124" t="s">
        <v>83</v>
      </c>
      <c r="B22" s="124" t="s">
        <v>86</v>
      </c>
      <c r="C22" s="126" t="s">
        <v>84</v>
      </c>
      <c r="D22" s="126" t="s">
        <v>84</v>
      </c>
      <c r="E22" s="126" t="s">
        <v>84</v>
      </c>
      <c r="F22" s="126" t="s">
        <v>84</v>
      </c>
      <c r="G22" s="126" t="s">
        <v>85</v>
      </c>
      <c r="H22" s="126" t="s">
        <v>84</v>
      </c>
      <c r="I22" s="126" t="s">
        <v>84</v>
      </c>
      <c r="J22" s="126" t="s">
        <v>85</v>
      </c>
      <c r="K22" s="133" t="s">
        <v>85</v>
      </c>
      <c r="M22" s="131" t="s">
        <v>319</v>
      </c>
      <c r="N22" s="131" t="s">
        <v>161</v>
      </c>
      <c r="O22" s="131" t="s">
        <v>619</v>
      </c>
      <c r="P22" s="131" t="s">
        <v>495</v>
      </c>
      <c r="Q22" s="131" t="s">
        <v>93</v>
      </c>
      <c r="R22" s="131" t="s">
        <v>168</v>
      </c>
      <c r="S22" s="131" t="s">
        <v>83</v>
      </c>
      <c r="T22" s="131" t="s">
        <v>164</v>
      </c>
      <c r="U22" s="134" t="s">
        <v>584</v>
      </c>
      <c r="V22" s="133" t="s">
        <v>322</v>
      </c>
      <c r="W22" s="134" t="s">
        <v>584</v>
      </c>
      <c r="X22" s="133" t="s">
        <v>306</v>
      </c>
      <c r="Y22" s="133" t="s">
        <v>85</v>
      </c>
      <c r="Z22" s="132">
        <v>1</v>
      </c>
      <c r="AA22" s="135">
        <v>12.5</v>
      </c>
      <c r="AB22" s="135">
        <v>12.5</v>
      </c>
    </row>
    <row r="23" spans="1:28">
      <c r="A23" s="124" t="s">
        <v>83</v>
      </c>
      <c r="B23" s="124" t="s">
        <v>90</v>
      </c>
      <c r="C23" s="126" t="s">
        <v>198</v>
      </c>
      <c r="D23" s="126" t="s">
        <v>84</v>
      </c>
      <c r="E23" s="126" t="s">
        <v>84</v>
      </c>
      <c r="F23" s="126" t="s">
        <v>84</v>
      </c>
      <c r="G23" s="126" t="s">
        <v>84</v>
      </c>
      <c r="H23" s="126" t="s">
        <v>84</v>
      </c>
      <c r="I23" s="126" t="s">
        <v>84</v>
      </c>
      <c r="J23" s="126" t="s">
        <v>198</v>
      </c>
      <c r="K23" s="133" t="s">
        <v>198</v>
      </c>
      <c r="M23" s="131" t="s">
        <v>304</v>
      </c>
      <c r="N23" s="131" t="s">
        <v>161</v>
      </c>
      <c r="O23" s="131" t="s">
        <v>609</v>
      </c>
      <c r="P23" s="131" t="s">
        <v>83</v>
      </c>
      <c r="Q23" s="131" t="s">
        <v>91</v>
      </c>
      <c r="R23" s="131" t="s">
        <v>165</v>
      </c>
      <c r="S23" s="131" t="s">
        <v>83</v>
      </c>
      <c r="T23" s="131" t="s">
        <v>164</v>
      </c>
      <c r="U23" s="134" t="s">
        <v>584</v>
      </c>
      <c r="V23" s="133" t="s">
        <v>322</v>
      </c>
      <c r="W23" s="134" t="s">
        <v>584</v>
      </c>
      <c r="X23" s="133" t="s">
        <v>306</v>
      </c>
      <c r="Y23" s="133" t="s">
        <v>85</v>
      </c>
      <c r="Z23" s="132">
        <v>1</v>
      </c>
      <c r="AA23" s="135">
        <v>12.5</v>
      </c>
      <c r="AB23" s="135">
        <v>12.5</v>
      </c>
    </row>
    <row r="24" spans="1:28">
      <c r="A24" s="123" t="s">
        <v>107</v>
      </c>
      <c r="B24" s="124" t="s">
        <v>83</v>
      </c>
      <c r="C24" s="125" t="s">
        <v>84</v>
      </c>
      <c r="D24" s="125" t="s">
        <v>84</v>
      </c>
      <c r="E24" s="125" t="s">
        <v>84</v>
      </c>
      <c r="F24" s="125" t="s">
        <v>84</v>
      </c>
      <c r="G24" s="125" t="s">
        <v>85</v>
      </c>
      <c r="H24" s="125" t="s">
        <v>84</v>
      </c>
      <c r="I24" s="125" t="s">
        <v>84</v>
      </c>
      <c r="J24" s="125" t="s">
        <v>85</v>
      </c>
      <c r="K24" s="125" t="s">
        <v>85</v>
      </c>
      <c r="M24" s="131" t="s">
        <v>319</v>
      </c>
      <c r="N24" s="131" t="s">
        <v>161</v>
      </c>
      <c r="O24" s="131" t="s">
        <v>610</v>
      </c>
      <c r="P24" s="131" t="s">
        <v>611</v>
      </c>
      <c r="Q24" s="131" t="s">
        <v>89</v>
      </c>
      <c r="R24" s="131" t="s">
        <v>170</v>
      </c>
      <c r="S24" s="131" t="s">
        <v>83</v>
      </c>
      <c r="T24" s="131" t="s">
        <v>164</v>
      </c>
      <c r="U24" s="134" t="s">
        <v>584</v>
      </c>
      <c r="V24" s="133" t="s">
        <v>322</v>
      </c>
      <c r="W24" s="134" t="s">
        <v>584</v>
      </c>
      <c r="X24" s="133" t="s">
        <v>327</v>
      </c>
      <c r="Y24" s="133" t="s">
        <v>209</v>
      </c>
      <c r="Z24" s="132">
        <v>3</v>
      </c>
      <c r="AA24" s="135">
        <v>12.5</v>
      </c>
      <c r="AB24" s="135">
        <v>37.5</v>
      </c>
    </row>
    <row r="25" spans="1:28">
      <c r="A25" s="124" t="s">
        <v>83</v>
      </c>
      <c r="B25" s="124" t="s">
        <v>90</v>
      </c>
      <c r="C25" s="126" t="s">
        <v>84</v>
      </c>
      <c r="D25" s="126" t="s">
        <v>84</v>
      </c>
      <c r="E25" s="126" t="s">
        <v>84</v>
      </c>
      <c r="F25" s="126" t="s">
        <v>84</v>
      </c>
      <c r="G25" s="126" t="s">
        <v>85</v>
      </c>
      <c r="H25" s="126" t="s">
        <v>84</v>
      </c>
      <c r="I25" s="126" t="s">
        <v>84</v>
      </c>
      <c r="J25" s="126" t="s">
        <v>85</v>
      </c>
      <c r="K25" s="133" t="s">
        <v>85</v>
      </c>
      <c r="M25" s="131" t="s">
        <v>171</v>
      </c>
      <c r="N25" s="131" t="s">
        <v>161</v>
      </c>
      <c r="O25" s="131" t="s">
        <v>612</v>
      </c>
      <c r="P25" s="131" t="s">
        <v>83</v>
      </c>
      <c r="Q25" s="131" t="s">
        <v>86</v>
      </c>
      <c r="R25" s="131" t="s">
        <v>166</v>
      </c>
      <c r="S25" s="131" t="s">
        <v>83</v>
      </c>
      <c r="T25" s="131" t="s">
        <v>164</v>
      </c>
      <c r="U25" s="134" t="s">
        <v>585</v>
      </c>
      <c r="V25" s="133" t="s">
        <v>613</v>
      </c>
      <c r="W25" s="134" t="s">
        <v>585</v>
      </c>
      <c r="X25" s="133" t="s">
        <v>318</v>
      </c>
      <c r="Y25" s="133" t="s">
        <v>85</v>
      </c>
      <c r="Z25" s="132">
        <v>1</v>
      </c>
      <c r="AA25" s="135">
        <v>12.5</v>
      </c>
      <c r="AB25" s="135">
        <v>12.5</v>
      </c>
    </row>
    <row r="26" spans="1:28">
      <c r="A26" s="123" t="s">
        <v>287</v>
      </c>
      <c r="B26" s="124" t="s">
        <v>83</v>
      </c>
      <c r="C26" s="125" t="s">
        <v>84</v>
      </c>
      <c r="D26" s="125" t="s">
        <v>84</v>
      </c>
      <c r="E26" s="125" t="s">
        <v>85</v>
      </c>
      <c r="F26" s="125" t="s">
        <v>85</v>
      </c>
      <c r="G26" s="125" t="s">
        <v>84</v>
      </c>
      <c r="H26" s="125" t="s">
        <v>84</v>
      </c>
      <c r="I26" s="125" t="s">
        <v>84</v>
      </c>
      <c r="J26" s="125" t="s">
        <v>138</v>
      </c>
      <c r="K26" s="125" t="s">
        <v>138</v>
      </c>
      <c r="M26" s="131" t="s">
        <v>319</v>
      </c>
      <c r="N26" s="131" t="s">
        <v>161</v>
      </c>
      <c r="O26" s="131" t="s">
        <v>614</v>
      </c>
      <c r="P26" s="131" t="s">
        <v>615</v>
      </c>
      <c r="Q26" s="131" t="s">
        <v>90</v>
      </c>
      <c r="R26" s="131" t="s">
        <v>167</v>
      </c>
      <c r="S26" s="131" t="s">
        <v>83</v>
      </c>
      <c r="T26" s="131" t="s">
        <v>164</v>
      </c>
      <c r="U26" s="134" t="s">
        <v>585</v>
      </c>
      <c r="V26" s="133" t="s">
        <v>318</v>
      </c>
      <c r="W26" s="134" t="s">
        <v>585</v>
      </c>
      <c r="X26" s="133" t="s">
        <v>293</v>
      </c>
      <c r="Y26" s="133" t="s">
        <v>138</v>
      </c>
      <c r="Z26" s="132">
        <v>2</v>
      </c>
      <c r="AA26" s="135">
        <v>12.5</v>
      </c>
      <c r="AB26" s="135">
        <v>25</v>
      </c>
    </row>
    <row r="27" spans="1:28">
      <c r="A27" s="124" t="s">
        <v>83</v>
      </c>
      <c r="B27" s="124" t="s">
        <v>91</v>
      </c>
      <c r="C27" s="126" t="s">
        <v>84</v>
      </c>
      <c r="D27" s="126" t="s">
        <v>84</v>
      </c>
      <c r="E27" s="126" t="s">
        <v>84</v>
      </c>
      <c r="F27" s="126" t="s">
        <v>85</v>
      </c>
      <c r="G27" s="126" t="s">
        <v>84</v>
      </c>
      <c r="H27" s="126" t="s">
        <v>84</v>
      </c>
      <c r="I27" s="126" t="s">
        <v>84</v>
      </c>
      <c r="J27" s="126" t="s">
        <v>85</v>
      </c>
      <c r="K27" s="133" t="s">
        <v>85</v>
      </c>
      <c r="M27" s="131" t="s">
        <v>177</v>
      </c>
      <c r="N27" s="131" t="s">
        <v>161</v>
      </c>
      <c r="O27" s="131" t="s">
        <v>616</v>
      </c>
      <c r="P27" s="131" t="s">
        <v>83</v>
      </c>
      <c r="Q27" s="131" t="s">
        <v>86</v>
      </c>
      <c r="R27" s="131" t="s">
        <v>166</v>
      </c>
      <c r="S27" s="131" t="s">
        <v>83</v>
      </c>
      <c r="T27" s="131" t="s">
        <v>164</v>
      </c>
      <c r="U27" s="134" t="s">
        <v>585</v>
      </c>
      <c r="V27" s="133" t="s">
        <v>292</v>
      </c>
      <c r="W27" s="134" t="s">
        <v>585</v>
      </c>
      <c r="X27" s="133" t="s">
        <v>293</v>
      </c>
      <c r="Y27" s="133" t="s">
        <v>85</v>
      </c>
      <c r="Z27" s="132">
        <v>1</v>
      </c>
      <c r="AA27" s="135">
        <v>12.5</v>
      </c>
      <c r="AB27" s="135">
        <v>12.5</v>
      </c>
    </row>
    <row r="28" spans="1:28">
      <c r="A28" s="124" t="s">
        <v>83</v>
      </c>
      <c r="B28" s="124" t="s">
        <v>92</v>
      </c>
      <c r="C28" s="126" t="s">
        <v>84</v>
      </c>
      <c r="D28" s="126" t="s">
        <v>84</v>
      </c>
      <c r="E28" s="126" t="s">
        <v>85</v>
      </c>
      <c r="F28" s="126" t="s">
        <v>84</v>
      </c>
      <c r="G28" s="126" t="s">
        <v>84</v>
      </c>
      <c r="H28" s="126" t="s">
        <v>84</v>
      </c>
      <c r="I28" s="126" t="s">
        <v>84</v>
      </c>
      <c r="J28" s="126" t="s">
        <v>85</v>
      </c>
      <c r="K28" s="133" t="s">
        <v>85</v>
      </c>
      <c r="M28" s="131" t="s">
        <v>181</v>
      </c>
      <c r="N28" s="131" t="s">
        <v>161</v>
      </c>
      <c r="O28" s="131" t="s">
        <v>617</v>
      </c>
      <c r="P28" s="131" t="s">
        <v>83</v>
      </c>
      <c r="Q28" s="131" t="s">
        <v>90</v>
      </c>
      <c r="R28" s="131" t="s">
        <v>167</v>
      </c>
      <c r="S28" s="131" t="s">
        <v>83</v>
      </c>
      <c r="T28" s="131" t="s">
        <v>164</v>
      </c>
      <c r="U28" s="134" t="s">
        <v>585</v>
      </c>
      <c r="V28" s="133" t="s">
        <v>293</v>
      </c>
      <c r="W28" s="134" t="s">
        <v>585</v>
      </c>
      <c r="X28" s="133" t="s">
        <v>296</v>
      </c>
      <c r="Y28" s="133" t="s">
        <v>85</v>
      </c>
      <c r="Z28" s="132">
        <v>1</v>
      </c>
      <c r="AA28" s="135">
        <v>12.5</v>
      </c>
      <c r="AB28" s="135">
        <v>12.5</v>
      </c>
    </row>
    <row r="29" spans="1:28">
      <c r="A29" s="127" t="s">
        <v>94</v>
      </c>
      <c r="B29" s="128" t="s">
        <v>83</v>
      </c>
      <c r="C29" s="129" t="s">
        <v>624</v>
      </c>
      <c r="D29" s="129" t="s">
        <v>243</v>
      </c>
      <c r="E29" s="129" t="s">
        <v>88</v>
      </c>
      <c r="F29" s="129" t="s">
        <v>213</v>
      </c>
      <c r="G29" s="129" t="s">
        <v>95</v>
      </c>
      <c r="H29" s="129" t="s">
        <v>84</v>
      </c>
      <c r="I29" s="129" t="s">
        <v>139</v>
      </c>
      <c r="J29" s="129" t="s">
        <v>625</v>
      </c>
      <c r="K29" s="129" t="s">
        <v>625</v>
      </c>
      <c r="M29" s="131" t="s">
        <v>160</v>
      </c>
      <c r="N29" s="131" t="s">
        <v>161</v>
      </c>
      <c r="O29" s="131" t="s">
        <v>300</v>
      </c>
      <c r="P29" s="131" t="s">
        <v>83</v>
      </c>
      <c r="Q29" s="131" t="s">
        <v>93</v>
      </c>
      <c r="R29" s="131" t="s">
        <v>168</v>
      </c>
      <c r="S29" s="131" t="s">
        <v>83</v>
      </c>
      <c r="T29" s="131" t="s">
        <v>164</v>
      </c>
      <c r="U29" s="134" t="s">
        <v>585</v>
      </c>
      <c r="V29" s="133" t="s">
        <v>293</v>
      </c>
      <c r="W29" s="134" t="s">
        <v>585</v>
      </c>
      <c r="X29" s="133" t="s">
        <v>296</v>
      </c>
      <c r="Y29" s="133" t="s">
        <v>85</v>
      </c>
      <c r="Z29" s="132">
        <v>1</v>
      </c>
      <c r="AA29" s="135">
        <v>12.5</v>
      </c>
      <c r="AB29" s="135">
        <v>12.5</v>
      </c>
    </row>
    <row r="30" spans="1:28">
      <c r="M30" s="131" t="s">
        <v>319</v>
      </c>
      <c r="N30" s="131" t="s">
        <v>161</v>
      </c>
      <c r="O30" s="131" t="s">
        <v>618</v>
      </c>
      <c r="P30" s="131" t="s">
        <v>611</v>
      </c>
      <c r="Q30" s="131" t="s">
        <v>89</v>
      </c>
      <c r="R30" s="131" t="s">
        <v>170</v>
      </c>
      <c r="S30" s="131" t="s">
        <v>83</v>
      </c>
      <c r="T30" s="131" t="s">
        <v>164</v>
      </c>
      <c r="U30" s="134" t="s">
        <v>585</v>
      </c>
      <c r="V30" s="133" t="s">
        <v>293</v>
      </c>
      <c r="W30" s="134" t="s">
        <v>585</v>
      </c>
      <c r="X30" s="133" t="s">
        <v>296</v>
      </c>
      <c r="Y30" s="133" t="s">
        <v>85</v>
      </c>
      <c r="Z30" s="132">
        <v>1</v>
      </c>
      <c r="AA30" s="135">
        <v>12.5</v>
      </c>
      <c r="AB30" s="135">
        <v>12.5</v>
      </c>
    </row>
    <row r="31" spans="1:28">
      <c r="J31" t="s">
        <v>190</v>
      </c>
      <c r="K31">
        <v>40.5</v>
      </c>
      <c r="M31" s="131" t="s">
        <v>160</v>
      </c>
      <c r="N31" s="131" t="s">
        <v>161</v>
      </c>
      <c r="O31" s="131" t="s">
        <v>620</v>
      </c>
      <c r="P31" s="131" t="s">
        <v>83</v>
      </c>
      <c r="Q31" s="131" t="s">
        <v>89</v>
      </c>
      <c r="R31" s="131" t="s">
        <v>170</v>
      </c>
      <c r="S31" s="131" t="s">
        <v>83</v>
      </c>
      <c r="T31" s="131" t="s">
        <v>164</v>
      </c>
      <c r="U31" s="134" t="s">
        <v>587</v>
      </c>
      <c r="V31" s="133" t="s">
        <v>621</v>
      </c>
      <c r="W31" s="134" t="s">
        <v>587</v>
      </c>
      <c r="X31" s="133" t="s">
        <v>298</v>
      </c>
      <c r="Y31" s="133" t="s">
        <v>139</v>
      </c>
      <c r="Z31" s="132">
        <v>0.25</v>
      </c>
      <c r="AA31" s="135">
        <v>12.5</v>
      </c>
      <c r="AB31" s="135">
        <v>3.13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64FCD-B461-4E8A-A393-0D1B5550F596}">
  <dimension ref="A1:AB101"/>
  <sheetViews>
    <sheetView topLeftCell="H31" workbookViewId="0">
      <selection activeCell="M105" sqref="M105"/>
    </sheetView>
  </sheetViews>
  <sheetFormatPr baseColWidth="10" defaultColWidth="8.83203125" defaultRowHeight="15"/>
  <cols>
    <col min="1" max="1" width="34.33203125" bestFit="1" customWidth="1"/>
    <col min="2" max="2" width="13" bestFit="1" customWidth="1"/>
    <col min="3" max="10" width="9.83203125" bestFit="1" customWidth="1"/>
    <col min="11" max="11" width="11.6640625" bestFit="1" customWidth="1"/>
    <col min="13" max="13" width="17" bestFit="1" customWidth="1"/>
    <col min="14" max="14" width="14.1640625" bestFit="1" customWidth="1"/>
    <col min="15" max="15" width="193.6640625" bestFit="1" customWidth="1"/>
    <col min="16" max="17" width="13"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33203125" bestFit="1" customWidth="1"/>
  </cols>
  <sheetData>
    <row r="1" spans="1:28">
      <c r="A1" s="138" t="s">
        <v>72</v>
      </c>
      <c r="B1" s="138" t="s">
        <v>73</v>
      </c>
      <c r="C1" s="138" t="s">
        <v>635</v>
      </c>
      <c r="D1" s="138" t="s">
        <v>636</v>
      </c>
      <c r="E1" s="138" t="s">
        <v>637</v>
      </c>
      <c r="F1" s="138" t="s">
        <v>638</v>
      </c>
      <c r="G1" s="138" t="s">
        <v>639</v>
      </c>
      <c r="H1" s="138" t="s">
        <v>640</v>
      </c>
      <c r="I1" s="138" t="s">
        <v>641</v>
      </c>
      <c r="J1" s="138" t="s">
        <v>81</v>
      </c>
      <c r="K1" s="84" t="s">
        <v>430</v>
      </c>
      <c r="M1" s="145" t="s">
        <v>72</v>
      </c>
      <c r="N1" s="145" t="s">
        <v>146</v>
      </c>
      <c r="O1" s="145" t="s">
        <v>147</v>
      </c>
      <c r="P1" s="145" t="s">
        <v>148</v>
      </c>
      <c r="Q1" s="145" t="s">
        <v>73</v>
      </c>
      <c r="R1" s="145" t="s">
        <v>149</v>
      </c>
      <c r="S1" s="145" t="s">
        <v>150</v>
      </c>
      <c r="T1" s="145" t="s">
        <v>151</v>
      </c>
      <c r="U1" s="145" t="s">
        <v>152</v>
      </c>
      <c r="V1" s="145" t="s">
        <v>153</v>
      </c>
      <c r="W1" s="145" t="s">
        <v>154</v>
      </c>
      <c r="X1" s="145" t="s">
        <v>155</v>
      </c>
      <c r="Y1" s="145" t="s">
        <v>156</v>
      </c>
      <c r="Z1" s="145" t="s">
        <v>157</v>
      </c>
      <c r="AA1" s="145" t="s">
        <v>158</v>
      </c>
      <c r="AB1" s="145" t="s">
        <v>159</v>
      </c>
    </row>
    <row r="2" spans="1:28">
      <c r="A2" s="138" t="s">
        <v>82</v>
      </c>
      <c r="B2" s="139" t="s">
        <v>83</v>
      </c>
      <c r="C2" s="140" t="s">
        <v>198</v>
      </c>
      <c r="D2" s="140" t="s">
        <v>84</v>
      </c>
      <c r="E2" s="140" t="s">
        <v>123</v>
      </c>
      <c r="F2" s="140" t="s">
        <v>84</v>
      </c>
      <c r="G2" s="140" t="s">
        <v>84</v>
      </c>
      <c r="H2" s="140" t="s">
        <v>84</v>
      </c>
      <c r="I2" s="140" t="s">
        <v>84</v>
      </c>
      <c r="J2" s="140" t="s">
        <v>138</v>
      </c>
      <c r="K2" s="140" t="s">
        <v>138</v>
      </c>
      <c r="M2" s="146" t="s">
        <v>160</v>
      </c>
      <c r="N2" s="146" t="s">
        <v>161</v>
      </c>
      <c r="O2" s="146" t="s">
        <v>590</v>
      </c>
      <c r="P2" s="146" t="s">
        <v>83</v>
      </c>
      <c r="Q2" s="146" t="s">
        <v>90</v>
      </c>
      <c r="R2" s="146" t="s">
        <v>167</v>
      </c>
      <c r="S2" s="146" t="s">
        <v>83</v>
      </c>
      <c r="T2" s="146" t="s">
        <v>164</v>
      </c>
      <c r="U2" s="149" t="s">
        <v>635</v>
      </c>
      <c r="V2" s="148" t="s">
        <v>318</v>
      </c>
      <c r="W2" s="149" t="s">
        <v>635</v>
      </c>
      <c r="X2" s="148" t="s">
        <v>292</v>
      </c>
      <c r="Y2" s="148" t="s">
        <v>85</v>
      </c>
      <c r="Z2" s="147">
        <v>1</v>
      </c>
      <c r="AA2" s="150">
        <v>12.5</v>
      </c>
      <c r="AB2" s="150">
        <v>12.5</v>
      </c>
    </row>
    <row r="3" spans="1:28">
      <c r="A3" s="139" t="s">
        <v>83</v>
      </c>
      <c r="B3" s="139" t="s">
        <v>86</v>
      </c>
      <c r="C3" s="141" t="s">
        <v>198</v>
      </c>
      <c r="D3" s="141" t="s">
        <v>84</v>
      </c>
      <c r="E3" s="141" t="s">
        <v>123</v>
      </c>
      <c r="F3" s="141" t="s">
        <v>84</v>
      </c>
      <c r="G3" s="141" t="s">
        <v>84</v>
      </c>
      <c r="H3" s="141" t="s">
        <v>84</v>
      </c>
      <c r="I3" s="141" t="s">
        <v>84</v>
      </c>
      <c r="J3" s="141" t="s">
        <v>138</v>
      </c>
      <c r="K3" s="148" t="s">
        <v>138</v>
      </c>
      <c r="M3" s="146" t="s">
        <v>31</v>
      </c>
      <c r="N3" s="146" t="s">
        <v>161</v>
      </c>
      <c r="O3" s="146" t="s">
        <v>649</v>
      </c>
      <c r="P3" s="146" t="s">
        <v>83</v>
      </c>
      <c r="Q3" s="146" t="s">
        <v>90</v>
      </c>
      <c r="R3" s="146" t="s">
        <v>167</v>
      </c>
      <c r="S3" s="146" t="s">
        <v>83</v>
      </c>
      <c r="T3" s="146" t="s">
        <v>164</v>
      </c>
      <c r="U3" s="149" t="s">
        <v>635</v>
      </c>
      <c r="V3" s="148" t="s">
        <v>292</v>
      </c>
      <c r="W3" s="149" t="s">
        <v>635</v>
      </c>
      <c r="X3" s="148" t="s">
        <v>293</v>
      </c>
      <c r="Y3" s="148" t="s">
        <v>85</v>
      </c>
      <c r="Z3" s="147">
        <v>1</v>
      </c>
      <c r="AA3" s="150">
        <v>12.5</v>
      </c>
      <c r="AB3" s="150">
        <v>12.5</v>
      </c>
    </row>
    <row r="4" spans="1:28">
      <c r="A4" s="138" t="s">
        <v>87</v>
      </c>
      <c r="B4" s="139" t="s">
        <v>83</v>
      </c>
      <c r="C4" s="140" t="s">
        <v>283</v>
      </c>
      <c r="D4" s="140" t="s">
        <v>84</v>
      </c>
      <c r="E4" s="140" t="s">
        <v>84</v>
      </c>
      <c r="F4" s="140" t="s">
        <v>85</v>
      </c>
      <c r="G4" s="140" t="s">
        <v>138</v>
      </c>
      <c r="H4" s="140" t="s">
        <v>84</v>
      </c>
      <c r="I4" s="140" t="s">
        <v>84</v>
      </c>
      <c r="J4" s="140" t="s">
        <v>485</v>
      </c>
      <c r="K4" s="140" t="s">
        <v>485</v>
      </c>
      <c r="M4" s="146" t="s">
        <v>160</v>
      </c>
      <c r="N4" s="146" t="s">
        <v>161</v>
      </c>
      <c r="O4" s="146" t="s">
        <v>650</v>
      </c>
      <c r="P4" s="146" t="s">
        <v>83</v>
      </c>
      <c r="Q4" s="146" t="s">
        <v>121</v>
      </c>
      <c r="R4" s="146" t="s">
        <v>216</v>
      </c>
      <c r="S4" s="146" t="s">
        <v>83</v>
      </c>
      <c r="T4" s="146" t="s">
        <v>164</v>
      </c>
      <c r="U4" s="149" t="s">
        <v>635</v>
      </c>
      <c r="V4" s="148" t="s">
        <v>292</v>
      </c>
      <c r="W4" s="149" t="s">
        <v>635</v>
      </c>
      <c r="X4" s="148" t="s">
        <v>296</v>
      </c>
      <c r="Y4" s="148" t="s">
        <v>138</v>
      </c>
      <c r="Z4" s="147">
        <v>2</v>
      </c>
      <c r="AA4" s="150">
        <v>12.5</v>
      </c>
      <c r="AB4" s="150">
        <v>25</v>
      </c>
    </row>
    <row r="5" spans="1:28">
      <c r="A5" s="139" t="s">
        <v>83</v>
      </c>
      <c r="B5" s="139" t="s">
        <v>89</v>
      </c>
      <c r="C5" s="141" t="s">
        <v>85</v>
      </c>
      <c r="D5" s="141" t="s">
        <v>84</v>
      </c>
      <c r="E5" s="141" t="s">
        <v>84</v>
      </c>
      <c r="F5" s="141" t="s">
        <v>84</v>
      </c>
      <c r="G5" s="141" t="s">
        <v>84</v>
      </c>
      <c r="H5" s="141" t="s">
        <v>84</v>
      </c>
      <c r="I5" s="141" t="s">
        <v>84</v>
      </c>
      <c r="J5" s="141" t="s">
        <v>85</v>
      </c>
      <c r="K5" s="148" t="s">
        <v>85</v>
      </c>
      <c r="M5" s="146" t="s">
        <v>160</v>
      </c>
      <c r="N5" s="146" t="s">
        <v>161</v>
      </c>
      <c r="O5" s="146" t="s">
        <v>651</v>
      </c>
      <c r="P5" s="146" t="s">
        <v>83</v>
      </c>
      <c r="Q5" s="146" t="s">
        <v>92</v>
      </c>
      <c r="R5" s="146" t="s">
        <v>163</v>
      </c>
      <c r="S5" s="146" t="s">
        <v>83</v>
      </c>
      <c r="T5" s="146" t="s">
        <v>164</v>
      </c>
      <c r="U5" s="149" t="s">
        <v>635</v>
      </c>
      <c r="V5" s="148" t="s">
        <v>292</v>
      </c>
      <c r="W5" s="149" t="s">
        <v>635</v>
      </c>
      <c r="X5" s="148" t="s">
        <v>296</v>
      </c>
      <c r="Y5" s="148" t="s">
        <v>138</v>
      </c>
      <c r="Z5" s="147">
        <v>2</v>
      </c>
      <c r="AA5" s="150">
        <v>12.5</v>
      </c>
      <c r="AB5" s="150">
        <v>25</v>
      </c>
    </row>
    <row r="6" spans="1:28">
      <c r="A6" s="139" t="s">
        <v>83</v>
      </c>
      <c r="B6" s="139" t="s">
        <v>86</v>
      </c>
      <c r="C6" s="141" t="s">
        <v>85</v>
      </c>
      <c r="D6" s="141" t="s">
        <v>84</v>
      </c>
      <c r="E6" s="141" t="s">
        <v>84</v>
      </c>
      <c r="F6" s="141" t="s">
        <v>84</v>
      </c>
      <c r="G6" s="141" t="s">
        <v>84</v>
      </c>
      <c r="H6" s="141" t="s">
        <v>84</v>
      </c>
      <c r="I6" s="141" t="s">
        <v>84</v>
      </c>
      <c r="J6" s="141" t="s">
        <v>85</v>
      </c>
      <c r="K6" s="148" t="s">
        <v>85</v>
      </c>
      <c r="M6" s="146" t="s">
        <v>171</v>
      </c>
      <c r="N6" s="146" t="s">
        <v>161</v>
      </c>
      <c r="O6" s="146" t="s">
        <v>652</v>
      </c>
      <c r="P6" s="146" t="s">
        <v>83</v>
      </c>
      <c r="Q6" s="146" t="s">
        <v>86</v>
      </c>
      <c r="R6" s="146" t="s">
        <v>166</v>
      </c>
      <c r="S6" s="146" t="s">
        <v>83</v>
      </c>
      <c r="T6" s="146" t="s">
        <v>164</v>
      </c>
      <c r="U6" s="149" t="s">
        <v>635</v>
      </c>
      <c r="V6" s="148" t="s">
        <v>313</v>
      </c>
      <c r="W6" s="149" t="s">
        <v>635</v>
      </c>
      <c r="X6" s="148" t="s">
        <v>293</v>
      </c>
      <c r="Y6" s="148" t="s">
        <v>198</v>
      </c>
      <c r="Z6" s="147">
        <v>0.5</v>
      </c>
      <c r="AA6" s="150">
        <v>12.5</v>
      </c>
      <c r="AB6" s="150">
        <v>6.25</v>
      </c>
    </row>
    <row r="7" spans="1:28">
      <c r="A7" s="139" t="s">
        <v>83</v>
      </c>
      <c r="B7" s="139" t="s">
        <v>90</v>
      </c>
      <c r="C7" s="141" t="s">
        <v>85</v>
      </c>
      <c r="D7" s="141" t="s">
        <v>84</v>
      </c>
      <c r="E7" s="141" t="s">
        <v>84</v>
      </c>
      <c r="F7" s="141" t="s">
        <v>84</v>
      </c>
      <c r="G7" s="141" t="s">
        <v>84</v>
      </c>
      <c r="H7" s="141" t="s">
        <v>84</v>
      </c>
      <c r="I7" s="141" t="s">
        <v>84</v>
      </c>
      <c r="J7" s="141" t="s">
        <v>85</v>
      </c>
      <c r="K7" s="148" t="s">
        <v>85</v>
      </c>
      <c r="M7" s="146" t="s">
        <v>304</v>
      </c>
      <c r="N7" s="146" t="s">
        <v>161</v>
      </c>
      <c r="O7" s="146" t="s">
        <v>653</v>
      </c>
      <c r="P7" s="146" t="s">
        <v>83</v>
      </c>
      <c r="Q7" s="146" t="s">
        <v>93</v>
      </c>
      <c r="R7" s="146" t="s">
        <v>168</v>
      </c>
      <c r="S7" s="146" t="s">
        <v>83</v>
      </c>
      <c r="T7" s="146" t="s">
        <v>164</v>
      </c>
      <c r="U7" s="149" t="s">
        <v>635</v>
      </c>
      <c r="V7" s="148" t="s">
        <v>313</v>
      </c>
      <c r="W7" s="149" t="s">
        <v>635</v>
      </c>
      <c r="X7" s="148" t="s">
        <v>293</v>
      </c>
      <c r="Y7" s="148" t="s">
        <v>198</v>
      </c>
      <c r="Z7" s="147">
        <v>0.5</v>
      </c>
      <c r="AA7" s="150">
        <v>12.5</v>
      </c>
      <c r="AB7" s="150">
        <v>6.25</v>
      </c>
    </row>
    <row r="8" spans="1:28">
      <c r="A8" s="139" t="s">
        <v>83</v>
      </c>
      <c r="B8" s="139" t="s">
        <v>121</v>
      </c>
      <c r="C8" s="141" t="s">
        <v>138</v>
      </c>
      <c r="D8" s="141" t="s">
        <v>84</v>
      </c>
      <c r="E8" s="141" t="s">
        <v>84</v>
      </c>
      <c r="F8" s="141" t="s">
        <v>84</v>
      </c>
      <c r="G8" s="141" t="s">
        <v>84</v>
      </c>
      <c r="H8" s="141" t="s">
        <v>84</v>
      </c>
      <c r="I8" s="141" t="s">
        <v>84</v>
      </c>
      <c r="J8" s="141" t="s">
        <v>138</v>
      </c>
      <c r="K8" s="148" t="s">
        <v>138</v>
      </c>
      <c r="M8" s="146" t="s">
        <v>160</v>
      </c>
      <c r="N8" s="146" t="s">
        <v>161</v>
      </c>
      <c r="O8" s="146" t="s">
        <v>592</v>
      </c>
      <c r="P8" s="146" t="s">
        <v>83</v>
      </c>
      <c r="Q8" s="146" t="s">
        <v>86</v>
      </c>
      <c r="R8" s="146" t="s">
        <v>166</v>
      </c>
      <c r="S8" s="146" t="s">
        <v>83</v>
      </c>
      <c r="T8" s="146" t="s">
        <v>164</v>
      </c>
      <c r="U8" s="149" t="s">
        <v>635</v>
      </c>
      <c r="V8" s="148" t="s">
        <v>293</v>
      </c>
      <c r="W8" s="149" t="s">
        <v>635</v>
      </c>
      <c r="X8" s="148" t="s">
        <v>296</v>
      </c>
      <c r="Y8" s="148" t="s">
        <v>85</v>
      </c>
      <c r="Z8" s="147">
        <v>1</v>
      </c>
      <c r="AA8" s="150">
        <v>12.5</v>
      </c>
      <c r="AB8" s="150">
        <v>12.5</v>
      </c>
    </row>
    <row r="9" spans="1:28">
      <c r="A9" s="139" t="s">
        <v>83</v>
      </c>
      <c r="B9" s="139" t="s">
        <v>91</v>
      </c>
      <c r="C9" s="141" t="s">
        <v>85</v>
      </c>
      <c r="D9" s="141" t="s">
        <v>84</v>
      </c>
      <c r="E9" s="141" t="s">
        <v>84</v>
      </c>
      <c r="F9" s="141" t="s">
        <v>84</v>
      </c>
      <c r="G9" s="141" t="s">
        <v>84</v>
      </c>
      <c r="H9" s="141" t="s">
        <v>84</v>
      </c>
      <c r="I9" s="141" t="s">
        <v>84</v>
      </c>
      <c r="J9" s="141" t="s">
        <v>85</v>
      </c>
      <c r="K9" s="148" t="s">
        <v>85</v>
      </c>
      <c r="M9" s="146" t="s">
        <v>160</v>
      </c>
      <c r="N9" s="146" t="s">
        <v>161</v>
      </c>
      <c r="O9" s="146" t="s">
        <v>162</v>
      </c>
      <c r="P9" s="146" t="s">
        <v>83</v>
      </c>
      <c r="Q9" s="146" t="s">
        <v>93</v>
      </c>
      <c r="R9" s="146" t="s">
        <v>168</v>
      </c>
      <c r="S9" s="146" t="s">
        <v>83</v>
      </c>
      <c r="T9" s="146" t="s">
        <v>164</v>
      </c>
      <c r="U9" s="149" t="s">
        <v>635</v>
      </c>
      <c r="V9" s="148" t="s">
        <v>293</v>
      </c>
      <c r="W9" s="149" t="s">
        <v>635</v>
      </c>
      <c r="X9" s="148" t="s">
        <v>296</v>
      </c>
      <c r="Y9" s="148" t="s">
        <v>85</v>
      </c>
      <c r="Z9" s="147">
        <v>1</v>
      </c>
      <c r="AA9" s="150">
        <v>12.5</v>
      </c>
      <c r="AB9" s="150">
        <v>12.5</v>
      </c>
    </row>
    <row r="10" spans="1:28">
      <c r="A10" s="139" t="s">
        <v>83</v>
      </c>
      <c r="B10" s="139" t="s">
        <v>92</v>
      </c>
      <c r="C10" s="141" t="s">
        <v>138</v>
      </c>
      <c r="D10" s="141" t="s">
        <v>84</v>
      </c>
      <c r="E10" s="141" t="s">
        <v>84</v>
      </c>
      <c r="F10" s="141" t="s">
        <v>85</v>
      </c>
      <c r="G10" s="141" t="s">
        <v>138</v>
      </c>
      <c r="H10" s="141" t="s">
        <v>84</v>
      </c>
      <c r="I10" s="141" t="s">
        <v>84</v>
      </c>
      <c r="J10" s="141" t="s">
        <v>118</v>
      </c>
      <c r="K10" s="148" t="s">
        <v>118</v>
      </c>
      <c r="M10" s="146" t="s">
        <v>160</v>
      </c>
      <c r="N10" s="146" t="s">
        <v>161</v>
      </c>
      <c r="O10" s="146" t="s">
        <v>654</v>
      </c>
      <c r="P10" s="146" t="s">
        <v>83</v>
      </c>
      <c r="Q10" s="146" t="s">
        <v>91</v>
      </c>
      <c r="R10" s="146" t="s">
        <v>165</v>
      </c>
      <c r="S10" s="146" t="s">
        <v>83</v>
      </c>
      <c r="T10" s="146" t="s">
        <v>164</v>
      </c>
      <c r="U10" s="149" t="s">
        <v>635</v>
      </c>
      <c r="V10" s="148" t="s">
        <v>293</v>
      </c>
      <c r="W10" s="149" t="s">
        <v>635</v>
      </c>
      <c r="X10" s="148" t="s">
        <v>296</v>
      </c>
      <c r="Y10" s="148" t="s">
        <v>85</v>
      </c>
      <c r="Z10" s="147">
        <v>1</v>
      </c>
      <c r="AA10" s="150">
        <v>12.5</v>
      </c>
      <c r="AB10" s="150">
        <v>12.5</v>
      </c>
    </row>
    <row r="11" spans="1:28">
      <c r="A11" s="139" t="s">
        <v>83</v>
      </c>
      <c r="B11" s="139" t="s">
        <v>93</v>
      </c>
      <c r="C11" s="141" t="s">
        <v>85</v>
      </c>
      <c r="D11" s="141" t="s">
        <v>84</v>
      </c>
      <c r="E11" s="141" t="s">
        <v>84</v>
      </c>
      <c r="F11" s="141" t="s">
        <v>84</v>
      </c>
      <c r="G11" s="141" t="s">
        <v>84</v>
      </c>
      <c r="H11" s="141" t="s">
        <v>84</v>
      </c>
      <c r="I11" s="141" t="s">
        <v>84</v>
      </c>
      <c r="J11" s="141" t="s">
        <v>85</v>
      </c>
      <c r="K11" s="148" t="s">
        <v>85</v>
      </c>
      <c r="M11" s="146" t="s">
        <v>160</v>
      </c>
      <c r="N11" s="146" t="s">
        <v>161</v>
      </c>
      <c r="O11" s="146" t="s">
        <v>594</v>
      </c>
      <c r="P11" s="146" t="s">
        <v>83</v>
      </c>
      <c r="Q11" s="146" t="s">
        <v>89</v>
      </c>
      <c r="R11" s="146" t="s">
        <v>170</v>
      </c>
      <c r="S11" s="146" t="s">
        <v>83</v>
      </c>
      <c r="T11" s="146" t="s">
        <v>164</v>
      </c>
      <c r="U11" s="149" t="s">
        <v>635</v>
      </c>
      <c r="V11" s="148" t="s">
        <v>293</v>
      </c>
      <c r="W11" s="149" t="s">
        <v>635</v>
      </c>
      <c r="X11" s="148" t="s">
        <v>296</v>
      </c>
      <c r="Y11" s="148" t="s">
        <v>85</v>
      </c>
      <c r="Z11" s="147">
        <v>1</v>
      </c>
      <c r="AA11" s="150">
        <v>12.5</v>
      </c>
      <c r="AB11" s="150">
        <v>12.5</v>
      </c>
    </row>
    <row r="12" spans="1:28">
      <c r="A12" s="138" t="s">
        <v>282</v>
      </c>
      <c r="B12" s="139" t="s">
        <v>83</v>
      </c>
      <c r="C12" s="140" t="s">
        <v>84</v>
      </c>
      <c r="D12" s="140" t="s">
        <v>209</v>
      </c>
      <c r="E12" s="140" t="s">
        <v>209</v>
      </c>
      <c r="F12" s="140" t="s">
        <v>84</v>
      </c>
      <c r="G12" s="140" t="s">
        <v>142</v>
      </c>
      <c r="H12" s="140" t="s">
        <v>209</v>
      </c>
      <c r="I12" s="140" t="s">
        <v>198</v>
      </c>
      <c r="J12" s="140" t="s">
        <v>589</v>
      </c>
      <c r="K12" s="140" t="s">
        <v>589</v>
      </c>
      <c r="M12" s="146" t="s">
        <v>304</v>
      </c>
      <c r="N12" s="146" t="s">
        <v>161</v>
      </c>
      <c r="O12" s="146" t="s">
        <v>655</v>
      </c>
      <c r="P12" s="146" t="s">
        <v>83</v>
      </c>
      <c r="Q12" s="146" t="s">
        <v>92</v>
      </c>
      <c r="R12" s="146" t="s">
        <v>163</v>
      </c>
      <c r="S12" s="146" t="s">
        <v>83</v>
      </c>
      <c r="T12" s="146" t="s">
        <v>164</v>
      </c>
      <c r="U12" s="149" t="s">
        <v>635</v>
      </c>
      <c r="V12" s="148" t="s">
        <v>327</v>
      </c>
      <c r="W12" s="149" t="s">
        <v>635</v>
      </c>
      <c r="X12" s="148" t="s">
        <v>328</v>
      </c>
      <c r="Y12" s="148" t="s">
        <v>85</v>
      </c>
      <c r="Z12" s="147">
        <v>1</v>
      </c>
      <c r="AA12" s="150">
        <v>12.5</v>
      </c>
      <c r="AB12" s="150">
        <v>12.5</v>
      </c>
    </row>
    <row r="13" spans="1:28">
      <c r="A13" s="139" t="s">
        <v>83</v>
      </c>
      <c r="B13" s="139" t="s">
        <v>89</v>
      </c>
      <c r="C13" s="141" t="s">
        <v>84</v>
      </c>
      <c r="D13" s="141" t="s">
        <v>84</v>
      </c>
      <c r="E13" s="141" t="s">
        <v>84</v>
      </c>
      <c r="F13" s="141" t="s">
        <v>84</v>
      </c>
      <c r="G13" s="141" t="s">
        <v>138</v>
      </c>
      <c r="H13" s="141" t="s">
        <v>138</v>
      </c>
      <c r="I13" s="141" t="s">
        <v>84</v>
      </c>
      <c r="J13" s="141" t="s">
        <v>117</v>
      </c>
      <c r="K13" s="148" t="s">
        <v>117</v>
      </c>
      <c r="M13" s="146" t="s">
        <v>304</v>
      </c>
      <c r="N13" s="146" t="s">
        <v>161</v>
      </c>
      <c r="O13" s="146" t="s">
        <v>656</v>
      </c>
      <c r="P13" s="146" t="s">
        <v>83</v>
      </c>
      <c r="Q13" s="146" t="s">
        <v>92</v>
      </c>
      <c r="R13" s="146" t="s">
        <v>163</v>
      </c>
      <c r="S13" s="146" t="s">
        <v>83</v>
      </c>
      <c r="T13" s="146" t="s">
        <v>164</v>
      </c>
      <c r="U13" s="149" t="s">
        <v>635</v>
      </c>
      <c r="V13" s="148" t="s">
        <v>329</v>
      </c>
      <c r="W13" s="149" t="s">
        <v>635</v>
      </c>
      <c r="X13" s="148" t="s">
        <v>343</v>
      </c>
      <c r="Y13" s="148" t="s">
        <v>139</v>
      </c>
      <c r="Z13" s="147">
        <v>0.25</v>
      </c>
      <c r="AA13" s="150">
        <v>12.5</v>
      </c>
      <c r="AB13" s="150">
        <v>3.13</v>
      </c>
    </row>
    <row r="14" spans="1:28">
      <c r="A14" s="139" t="s">
        <v>83</v>
      </c>
      <c r="B14" s="139" t="s">
        <v>86</v>
      </c>
      <c r="C14" s="141" t="s">
        <v>84</v>
      </c>
      <c r="D14" s="141" t="s">
        <v>209</v>
      </c>
      <c r="E14" s="141" t="s">
        <v>209</v>
      </c>
      <c r="F14" s="141" t="s">
        <v>84</v>
      </c>
      <c r="G14" s="141" t="s">
        <v>84</v>
      </c>
      <c r="H14" s="141" t="s">
        <v>84</v>
      </c>
      <c r="I14" s="141" t="s">
        <v>84</v>
      </c>
      <c r="J14" s="141" t="s">
        <v>88</v>
      </c>
      <c r="K14" s="148" t="s">
        <v>88</v>
      </c>
      <c r="M14" s="146" t="s">
        <v>177</v>
      </c>
      <c r="N14" s="146" t="s">
        <v>161</v>
      </c>
      <c r="O14" s="146" t="s">
        <v>657</v>
      </c>
      <c r="P14" s="146" t="s">
        <v>83</v>
      </c>
      <c r="Q14" s="146" t="s">
        <v>92</v>
      </c>
      <c r="R14" s="146" t="s">
        <v>163</v>
      </c>
      <c r="S14" s="146" t="s">
        <v>83</v>
      </c>
      <c r="T14" s="146" t="s">
        <v>164</v>
      </c>
      <c r="U14" s="149" t="s">
        <v>636</v>
      </c>
      <c r="V14" s="148" t="s">
        <v>310</v>
      </c>
      <c r="W14" s="149" t="s">
        <v>636</v>
      </c>
      <c r="X14" s="148" t="s">
        <v>382</v>
      </c>
      <c r="Y14" s="148" t="s">
        <v>198</v>
      </c>
      <c r="Z14" s="147">
        <v>0.5</v>
      </c>
      <c r="AA14" s="150">
        <v>12.5</v>
      </c>
      <c r="AB14" s="150">
        <v>6.25</v>
      </c>
    </row>
    <row r="15" spans="1:28">
      <c r="A15" s="139" t="s">
        <v>83</v>
      </c>
      <c r="B15" s="139" t="s">
        <v>90</v>
      </c>
      <c r="C15" s="141" t="s">
        <v>84</v>
      </c>
      <c r="D15" s="141" t="s">
        <v>84</v>
      </c>
      <c r="E15" s="141" t="s">
        <v>84</v>
      </c>
      <c r="F15" s="141" t="s">
        <v>84</v>
      </c>
      <c r="G15" s="141" t="s">
        <v>84</v>
      </c>
      <c r="H15" s="141" t="s">
        <v>84</v>
      </c>
      <c r="I15" s="141" t="s">
        <v>198</v>
      </c>
      <c r="J15" s="141" t="s">
        <v>198</v>
      </c>
      <c r="K15" s="148" t="s">
        <v>198</v>
      </c>
      <c r="M15" s="146" t="s">
        <v>319</v>
      </c>
      <c r="N15" s="146" t="s">
        <v>161</v>
      </c>
      <c r="O15" s="146" t="s">
        <v>658</v>
      </c>
      <c r="P15" s="146" t="s">
        <v>524</v>
      </c>
      <c r="Q15" s="146" t="s">
        <v>86</v>
      </c>
      <c r="R15" s="146" t="s">
        <v>166</v>
      </c>
      <c r="S15" s="146" t="s">
        <v>83</v>
      </c>
      <c r="T15" s="146" t="s">
        <v>164</v>
      </c>
      <c r="U15" s="149" t="s">
        <v>636</v>
      </c>
      <c r="V15" s="148" t="s">
        <v>329</v>
      </c>
      <c r="W15" s="149" t="s">
        <v>636</v>
      </c>
      <c r="X15" s="148" t="s">
        <v>399</v>
      </c>
      <c r="Y15" s="148" t="s">
        <v>209</v>
      </c>
      <c r="Z15" s="147">
        <v>3</v>
      </c>
      <c r="AA15" s="150">
        <v>12.5</v>
      </c>
      <c r="AB15" s="150">
        <v>37.5</v>
      </c>
    </row>
    <row r="16" spans="1:28">
      <c r="A16" s="139" t="s">
        <v>83</v>
      </c>
      <c r="B16" s="139" t="s">
        <v>93</v>
      </c>
      <c r="C16" s="141" t="s">
        <v>84</v>
      </c>
      <c r="D16" s="141" t="s">
        <v>84</v>
      </c>
      <c r="E16" s="141" t="s">
        <v>84</v>
      </c>
      <c r="F16" s="141" t="s">
        <v>84</v>
      </c>
      <c r="G16" s="141" t="s">
        <v>189</v>
      </c>
      <c r="H16" s="141" t="s">
        <v>85</v>
      </c>
      <c r="I16" s="141" t="s">
        <v>84</v>
      </c>
      <c r="J16" s="141" t="s">
        <v>210</v>
      </c>
      <c r="K16" s="148" t="s">
        <v>210</v>
      </c>
      <c r="M16" s="146" t="s">
        <v>659</v>
      </c>
      <c r="N16" s="146" t="s">
        <v>161</v>
      </c>
      <c r="O16" s="146" t="s">
        <v>660</v>
      </c>
      <c r="P16" s="146" t="s">
        <v>83</v>
      </c>
      <c r="Q16" s="146" t="s">
        <v>90</v>
      </c>
      <c r="R16" s="146" t="s">
        <v>167</v>
      </c>
      <c r="S16" s="146" t="s">
        <v>83</v>
      </c>
      <c r="T16" s="146" t="s">
        <v>164</v>
      </c>
      <c r="U16" s="149" t="s">
        <v>637</v>
      </c>
      <c r="V16" s="148" t="s">
        <v>318</v>
      </c>
      <c r="W16" s="149" t="s">
        <v>637</v>
      </c>
      <c r="X16" s="148" t="s">
        <v>292</v>
      </c>
      <c r="Y16" s="148" t="s">
        <v>85</v>
      </c>
      <c r="Z16" s="147">
        <v>1</v>
      </c>
      <c r="AA16" s="150">
        <v>12.5</v>
      </c>
      <c r="AB16" s="150">
        <v>12.5</v>
      </c>
    </row>
    <row r="17" spans="1:28">
      <c r="A17" s="138" t="s">
        <v>642</v>
      </c>
      <c r="B17" s="139" t="s">
        <v>83</v>
      </c>
      <c r="C17" s="140" t="s">
        <v>84</v>
      </c>
      <c r="D17" s="140" t="s">
        <v>84</v>
      </c>
      <c r="E17" s="140" t="s">
        <v>84</v>
      </c>
      <c r="F17" s="140" t="s">
        <v>84</v>
      </c>
      <c r="G17" s="140" t="s">
        <v>84</v>
      </c>
      <c r="H17" s="140" t="s">
        <v>210</v>
      </c>
      <c r="I17" s="140" t="s">
        <v>84</v>
      </c>
      <c r="J17" s="140" t="s">
        <v>210</v>
      </c>
      <c r="K17" s="140" t="s">
        <v>210</v>
      </c>
      <c r="M17" s="146" t="s">
        <v>171</v>
      </c>
      <c r="N17" s="146" t="s">
        <v>161</v>
      </c>
      <c r="O17" s="146" t="s">
        <v>661</v>
      </c>
      <c r="P17" s="146" t="s">
        <v>83</v>
      </c>
      <c r="Q17" s="146" t="s">
        <v>86</v>
      </c>
      <c r="R17" s="146" t="s">
        <v>166</v>
      </c>
      <c r="S17" s="146" t="s">
        <v>83</v>
      </c>
      <c r="T17" s="146" t="s">
        <v>164</v>
      </c>
      <c r="U17" s="149" t="s">
        <v>637</v>
      </c>
      <c r="V17" s="148" t="s">
        <v>298</v>
      </c>
      <c r="W17" s="149" t="s">
        <v>637</v>
      </c>
      <c r="X17" s="148" t="s">
        <v>322</v>
      </c>
      <c r="Y17" s="148" t="s">
        <v>123</v>
      </c>
      <c r="Z17" s="147">
        <v>1.5</v>
      </c>
      <c r="AA17" s="150">
        <v>12.5</v>
      </c>
      <c r="AB17" s="150">
        <v>18.75</v>
      </c>
    </row>
    <row r="18" spans="1:28">
      <c r="A18" s="139" t="s">
        <v>83</v>
      </c>
      <c r="B18" s="139" t="s">
        <v>121</v>
      </c>
      <c r="C18" s="141" t="s">
        <v>84</v>
      </c>
      <c r="D18" s="141" t="s">
        <v>84</v>
      </c>
      <c r="E18" s="141" t="s">
        <v>84</v>
      </c>
      <c r="F18" s="141" t="s">
        <v>84</v>
      </c>
      <c r="G18" s="141" t="s">
        <v>84</v>
      </c>
      <c r="H18" s="141" t="s">
        <v>210</v>
      </c>
      <c r="I18" s="141" t="s">
        <v>84</v>
      </c>
      <c r="J18" s="141" t="s">
        <v>210</v>
      </c>
      <c r="K18" s="148" t="s">
        <v>210</v>
      </c>
      <c r="M18" s="146" t="s">
        <v>659</v>
      </c>
      <c r="N18" s="146" t="s">
        <v>161</v>
      </c>
      <c r="O18" s="146" t="s">
        <v>662</v>
      </c>
      <c r="P18" s="146" t="s">
        <v>83</v>
      </c>
      <c r="Q18" s="146" t="s">
        <v>121</v>
      </c>
      <c r="R18" s="146" t="s">
        <v>216</v>
      </c>
      <c r="S18" s="146" t="s">
        <v>83</v>
      </c>
      <c r="T18" s="146" t="s">
        <v>164</v>
      </c>
      <c r="U18" s="149" t="s">
        <v>637</v>
      </c>
      <c r="V18" s="148" t="s">
        <v>296</v>
      </c>
      <c r="W18" s="149" t="s">
        <v>637</v>
      </c>
      <c r="X18" s="148" t="s">
        <v>322</v>
      </c>
      <c r="Y18" s="148" t="s">
        <v>85</v>
      </c>
      <c r="Z18" s="147">
        <v>1</v>
      </c>
      <c r="AA18" s="150">
        <v>12.5</v>
      </c>
      <c r="AB18" s="150">
        <v>12.5</v>
      </c>
    </row>
    <row r="19" spans="1:28">
      <c r="A19" s="138" t="s">
        <v>286</v>
      </c>
      <c r="B19" s="139" t="s">
        <v>83</v>
      </c>
      <c r="C19" s="140" t="s">
        <v>85</v>
      </c>
      <c r="D19" s="140" t="s">
        <v>84</v>
      </c>
      <c r="E19" s="140" t="s">
        <v>84</v>
      </c>
      <c r="F19" s="140" t="s">
        <v>84</v>
      </c>
      <c r="G19" s="140" t="s">
        <v>84</v>
      </c>
      <c r="H19" s="140" t="s">
        <v>84</v>
      </c>
      <c r="I19" s="140" t="s">
        <v>84</v>
      </c>
      <c r="J19" s="140" t="s">
        <v>85</v>
      </c>
      <c r="K19" s="140" t="s">
        <v>85</v>
      </c>
      <c r="M19" s="146" t="s">
        <v>659</v>
      </c>
      <c r="N19" s="146" t="s">
        <v>161</v>
      </c>
      <c r="O19" s="146" t="s">
        <v>663</v>
      </c>
      <c r="P19" s="146" t="s">
        <v>83</v>
      </c>
      <c r="Q19" s="146" t="s">
        <v>93</v>
      </c>
      <c r="R19" s="146" t="s">
        <v>168</v>
      </c>
      <c r="S19" s="146" t="s">
        <v>83</v>
      </c>
      <c r="T19" s="146" t="s">
        <v>164</v>
      </c>
      <c r="U19" s="149" t="s">
        <v>637</v>
      </c>
      <c r="V19" s="148" t="s">
        <v>296</v>
      </c>
      <c r="W19" s="149" t="s">
        <v>637</v>
      </c>
      <c r="X19" s="148" t="s">
        <v>306</v>
      </c>
      <c r="Y19" s="148" t="s">
        <v>138</v>
      </c>
      <c r="Z19" s="147">
        <v>2</v>
      </c>
      <c r="AA19" s="150">
        <v>12.5</v>
      </c>
      <c r="AB19" s="150">
        <v>25</v>
      </c>
    </row>
    <row r="20" spans="1:28">
      <c r="A20" s="139" t="s">
        <v>83</v>
      </c>
      <c r="B20" s="139" t="s">
        <v>90</v>
      </c>
      <c r="C20" s="141" t="s">
        <v>85</v>
      </c>
      <c r="D20" s="141" t="s">
        <v>84</v>
      </c>
      <c r="E20" s="141" t="s">
        <v>84</v>
      </c>
      <c r="F20" s="141" t="s">
        <v>84</v>
      </c>
      <c r="G20" s="141" t="s">
        <v>84</v>
      </c>
      <c r="H20" s="141" t="s">
        <v>84</v>
      </c>
      <c r="I20" s="141" t="s">
        <v>84</v>
      </c>
      <c r="J20" s="141" t="s">
        <v>85</v>
      </c>
      <c r="K20" s="148" t="s">
        <v>85</v>
      </c>
      <c r="M20" s="146" t="s">
        <v>659</v>
      </c>
      <c r="N20" s="146" t="s">
        <v>161</v>
      </c>
      <c r="O20" s="146" t="s">
        <v>664</v>
      </c>
      <c r="P20" s="146" t="s">
        <v>83</v>
      </c>
      <c r="Q20" s="146" t="s">
        <v>91</v>
      </c>
      <c r="R20" s="146" t="s">
        <v>165</v>
      </c>
      <c r="S20" s="146" t="s">
        <v>83</v>
      </c>
      <c r="T20" s="146" t="s">
        <v>164</v>
      </c>
      <c r="U20" s="149" t="s">
        <v>637</v>
      </c>
      <c r="V20" s="148" t="s">
        <v>296</v>
      </c>
      <c r="W20" s="149" t="s">
        <v>637</v>
      </c>
      <c r="X20" s="148" t="s">
        <v>340</v>
      </c>
      <c r="Y20" s="148" t="s">
        <v>123</v>
      </c>
      <c r="Z20" s="147">
        <v>1.5</v>
      </c>
      <c r="AA20" s="150">
        <v>12.5</v>
      </c>
      <c r="AB20" s="150">
        <v>18.75</v>
      </c>
    </row>
    <row r="21" spans="1:28">
      <c r="A21" s="138" t="s">
        <v>105</v>
      </c>
      <c r="B21" s="139" t="s">
        <v>83</v>
      </c>
      <c r="C21" s="140" t="s">
        <v>84</v>
      </c>
      <c r="D21" s="140" t="s">
        <v>198</v>
      </c>
      <c r="E21" s="140" t="s">
        <v>84</v>
      </c>
      <c r="F21" s="140" t="s">
        <v>84</v>
      </c>
      <c r="G21" s="140" t="s">
        <v>84</v>
      </c>
      <c r="H21" s="140" t="s">
        <v>84</v>
      </c>
      <c r="I21" s="140" t="s">
        <v>84</v>
      </c>
      <c r="J21" s="140" t="s">
        <v>198</v>
      </c>
      <c r="K21" s="140" t="s">
        <v>198</v>
      </c>
      <c r="M21" s="146" t="s">
        <v>659</v>
      </c>
      <c r="N21" s="146" t="s">
        <v>161</v>
      </c>
      <c r="O21" s="146" t="s">
        <v>665</v>
      </c>
      <c r="P21" s="146" t="s">
        <v>83</v>
      </c>
      <c r="Q21" s="146" t="s">
        <v>89</v>
      </c>
      <c r="R21" s="146" t="s">
        <v>170</v>
      </c>
      <c r="S21" s="146" t="s">
        <v>83</v>
      </c>
      <c r="T21" s="146" t="s">
        <v>164</v>
      </c>
      <c r="U21" s="149" t="s">
        <v>637</v>
      </c>
      <c r="V21" s="148" t="s">
        <v>296</v>
      </c>
      <c r="W21" s="149" t="s">
        <v>637</v>
      </c>
      <c r="X21" s="148" t="s">
        <v>306</v>
      </c>
      <c r="Y21" s="148" t="s">
        <v>138</v>
      </c>
      <c r="Z21" s="147">
        <v>2</v>
      </c>
      <c r="AA21" s="150">
        <v>12.5</v>
      </c>
      <c r="AB21" s="150">
        <v>25</v>
      </c>
    </row>
    <row r="22" spans="1:28">
      <c r="A22" s="139" t="s">
        <v>83</v>
      </c>
      <c r="B22" s="139" t="s">
        <v>92</v>
      </c>
      <c r="C22" s="141" t="s">
        <v>84</v>
      </c>
      <c r="D22" s="141" t="s">
        <v>198</v>
      </c>
      <c r="E22" s="141" t="s">
        <v>84</v>
      </c>
      <c r="F22" s="141" t="s">
        <v>84</v>
      </c>
      <c r="G22" s="141" t="s">
        <v>84</v>
      </c>
      <c r="H22" s="141" t="s">
        <v>84</v>
      </c>
      <c r="I22" s="141" t="s">
        <v>84</v>
      </c>
      <c r="J22" s="141" t="s">
        <v>198</v>
      </c>
      <c r="K22" s="148" t="s">
        <v>198</v>
      </c>
      <c r="M22" s="146" t="s">
        <v>319</v>
      </c>
      <c r="N22" s="146" t="s">
        <v>161</v>
      </c>
      <c r="O22" s="146" t="s">
        <v>666</v>
      </c>
      <c r="P22" s="146" t="s">
        <v>522</v>
      </c>
      <c r="Q22" s="146" t="s">
        <v>86</v>
      </c>
      <c r="R22" s="146" t="s">
        <v>166</v>
      </c>
      <c r="S22" s="146" t="s">
        <v>83</v>
      </c>
      <c r="T22" s="146" t="s">
        <v>164</v>
      </c>
      <c r="U22" s="149" t="s">
        <v>637</v>
      </c>
      <c r="V22" s="148" t="s">
        <v>329</v>
      </c>
      <c r="W22" s="149" t="s">
        <v>637</v>
      </c>
      <c r="X22" s="148" t="s">
        <v>399</v>
      </c>
      <c r="Y22" s="148" t="s">
        <v>209</v>
      </c>
      <c r="Z22" s="147">
        <v>3</v>
      </c>
      <c r="AA22" s="150">
        <v>12.5</v>
      </c>
      <c r="AB22" s="150">
        <v>37.5</v>
      </c>
    </row>
    <row r="23" spans="1:28">
      <c r="A23" s="138" t="s">
        <v>107</v>
      </c>
      <c r="B23" s="139" t="s">
        <v>83</v>
      </c>
      <c r="C23" s="140" t="s">
        <v>84</v>
      </c>
      <c r="D23" s="140" t="s">
        <v>84</v>
      </c>
      <c r="E23" s="140" t="s">
        <v>84</v>
      </c>
      <c r="F23" s="140" t="s">
        <v>84</v>
      </c>
      <c r="G23" s="140" t="s">
        <v>85</v>
      </c>
      <c r="H23" s="140" t="s">
        <v>84</v>
      </c>
      <c r="I23" s="140" t="s">
        <v>84</v>
      </c>
      <c r="J23" s="140" t="s">
        <v>85</v>
      </c>
      <c r="K23" s="140" t="s">
        <v>85</v>
      </c>
      <c r="M23" s="146" t="s">
        <v>304</v>
      </c>
      <c r="N23" s="146" t="s">
        <v>161</v>
      </c>
      <c r="O23" s="146" t="s">
        <v>667</v>
      </c>
      <c r="P23" s="146" t="s">
        <v>83</v>
      </c>
      <c r="Q23" s="146" t="s">
        <v>92</v>
      </c>
      <c r="R23" s="146" t="s">
        <v>163</v>
      </c>
      <c r="S23" s="146" t="s">
        <v>83</v>
      </c>
      <c r="T23" s="146" t="s">
        <v>164</v>
      </c>
      <c r="U23" s="149" t="s">
        <v>637</v>
      </c>
      <c r="V23" s="148" t="s">
        <v>329</v>
      </c>
      <c r="W23" s="149" t="s">
        <v>637</v>
      </c>
      <c r="X23" s="148" t="s">
        <v>315</v>
      </c>
      <c r="Y23" s="148" t="s">
        <v>117</v>
      </c>
      <c r="Z23" s="147">
        <v>4</v>
      </c>
      <c r="AA23" s="150">
        <v>12.5</v>
      </c>
      <c r="AB23" s="150">
        <v>50</v>
      </c>
    </row>
    <row r="24" spans="1:28">
      <c r="A24" s="139" t="s">
        <v>83</v>
      </c>
      <c r="B24" s="139" t="s">
        <v>93</v>
      </c>
      <c r="C24" s="141" t="s">
        <v>84</v>
      </c>
      <c r="D24" s="141" t="s">
        <v>84</v>
      </c>
      <c r="E24" s="141" t="s">
        <v>84</v>
      </c>
      <c r="F24" s="141" t="s">
        <v>84</v>
      </c>
      <c r="G24" s="141" t="s">
        <v>85</v>
      </c>
      <c r="H24" s="141" t="s">
        <v>84</v>
      </c>
      <c r="I24" s="141" t="s">
        <v>84</v>
      </c>
      <c r="J24" s="141" t="s">
        <v>85</v>
      </c>
      <c r="K24" s="148" t="s">
        <v>85</v>
      </c>
      <c r="M24" s="146" t="s">
        <v>659</v>
      </c>
      <c r="N24" s="146" t="s">
        <v>161</v>
      </c>
      <c r="O24" s="146" t="s">
        <v>668</v>
      </c>
      <c r="P24" s="146" t="s">
        <v>83</v>
      </c>
      <c r="Q24" s="146" t="s">
        <v>121</v>
      </c>
      <c r="R24" s="146" t="s">
        <v>216</v>
      </c>
      <c r="S24" s="146" t="s">
        <v>83</v>
      </c>
      <c r="T24" s="146" t="s">
        <v>164</v>
      </c>
      <c r="U24" s="149" t="s">
        <v>637</v>
      </c>
      <c r="V24" s="148" t="s">
        <v>669</v>
      </c>
      <c r="W24" s="149" t="s">
        <v>637</v>
      </c>
      <c r="X24" s="148" t="s">
        <v>670</v>
      </c>
      <c r="Y24" s="148" t="s">
        <v>85</v>
      </c>
      <c r="Z24" s="147">
        <v>1</v>
      </c>
      <c r="AA24" s="150">
        <v>12.5</v>
      </c>
      <c r="AB24" s="150">
        <v>12.5</v>
      </c>
    </row>
    <row r="25" spans="1:28">
      <c r="A25" s="138" t="s">
        <v>287</v>
      </c>
      <c r="B25" s="139" t="s">
        <v>83</v>
      </c>
      <c r="C25" s="140" t="s">
        <v>210</v>
      </c>
      <c r="D25" s="140" t="s">
        <v>84</v>
      </c>
      <c r="E25" s="140" t="s">
        <v>117</v>
      </c>
      <c r="F25" s="140" t="s">
        <v>84</v>
      </c>
      <c r="G25" s="140" t="s">
        <v>84</v>
      </c>
      <c r="H25" s="140" t="s">
        <v>84</v>
      </c>
      <c r="I25" s="140" t="s">
        <v>84</v>
      </c>
      <c r="J25" s="140" t="s">
        <v>285</v>
      </c>
      <c r="K25" s="140" t="s">
        <v>285</v>
      </c>
      <c r="M25" s="146" t="s">
        <v>659</v>
      </c>
      <c r="N25" s="146" t="s">
        <v>161</v>
      </c>
      <c r="O25" s="146" t="s">
        <v>671</v>
      </c>
      <c r="P25" s="146" t="s">
        <v>83</v>
      </c>
      <c r="Q25" s="146" t="s">
        <v>90</v>
      </c>
      <c r="R25" s="146" t="s">
        <v>167</v>
      </c>
      <c r="S25" s="146" t="s">
        <v>83</v>
      </c>
      <c r="T25" s="146" t="s">
        <v>164</v>
      </c>
      <c r="U25" s="149" t="s">
        <v>638</v>
      </c>
      <c r="V25" s="148" t="s">
        <v>318</v>
      </c>
      <c r="W25" s="149" t="s">
        <v>638</v>
      </c>
      <c r="X25" s="148" t="s">
        <v>293</v>
      </c>
      <c r="Y25" s="148" t="s">
        <v>138</v>
      </c>
      <c r="Z25" s="147">
        <v>2</v>
      </c>
      <c r="AA25" s="150">
        <v>12.5</v>
      </c>
      <c r="AB25" s="150">
        <v>25</v>
      </c>
    </row>
    <row r="26" spans="1:28">
      <c r="A26" s="139" t="s">
        <v>83</v>
      </c>
      <c r="B26" s="139" t="s">
        <v>92</v>
      </c>
      <c r="C26" s="141" t="s">
        <v>208</v>
      </c>
      <c r="D26" s="141" t="s">
        <v>84</v>
      </c>
      <c r="E26" s="141" t="s">
        <v>117</v>
      </c>
      <c r="F26" s="141" t="s">
        <v>84</v>
      </c>
      <c r="G26" s="141" t="s">
        <v>84</v>
      </c>
      <c r="H26" s="141" t="s">
        <v>84</v>
      </c>
      <c r="I26" s="141" t="s">
        <v>84</v>
      </c>
      <c r="J26" s="141" t="s">
        <v>188</v>
      </c>
      <c r="K26" s="148" t="s">
        <v>188</v>
      </c>
      <c r="M26" s="146" t="s">
        <v>160</v>
      </c>
      <c r="N26" s="146" t="s">
        <v>161</v>
      </c>
      <c r="O26" s="146" t="s">
        <v>672</v>
      </c>
      <c r="P26" s="146" t="s">
        <v>83</v>
      </c>
      <c r="Q26" s="146" t="s">
        <v>92</v>
      </c>
      <c r="R26" s="146" t="s">
        <v>163</v>
      </c>
      <c r="S26" s="146" t="s">
        <v>83</v>
      </c>
      <c r="T26" s="146" t="s">
        <v>164</v>
      </c>
      <c r="U26" s="149" t="s">
        <v>638</v>
      </c>
      <c r="V26" s="148" t="s">
        <v>673</v>
      </c>
      <c r="W26" s="149" t="s">
        <v>638</v>
      </c>
      <c r="X26" s="148" t="s">
        <v>674</v>
      </c>
      <c r="Y26" s="148" t="s">
        <v>85</v>
      </c>
      <c r="Z26" s="147">
        <v>1</v>
      </c>
      <c r="AA26" s="150">
        <v>12.5</v>
      </c>
      <c r="AB26" s="150">
        <v>12.5</v>
      </c>
    </row>
    <row r="27" spans="1:28">
      <c r="A27" s="139" t="s">
        <v>83</v>
      </c>
      <c r="B27" s="139" t="s">
        <v>93</v>
      </c>
      <c r="C27" s="141" t="s">
        <v>198</v>
      </c>
      <c r="D27" s="141" t="s">
        <v>84</v>
      </c>
      <c r="E27" s="141" t="s">
        <v>84</v>
      </c>
      <c r="F27" s="141" t="s">
        <v>84</v>
      </c>
      <c r="G27" s="141" t="s">
        <v>84</v>
      </c>
      <c r="H27" s="141" t="s">
        <v>84</v>
      </c>
      <c r="I27" s="141" t="s">
        <v>84</v>
      </c>
      <c r="J27" s="141" t="s">
        <v>198</v>
      </c>
      <c r="K27" s="148" t="s">
        <v>198</v>
      </c>
      <c r="M27" s="146" t="s">
        <v>659</v>
      </c>
      <c r="N27" s="146" t="s">
        <v>161</v>
      </c>
      <c r="O27" s="146" t="s">
        <v>675</v>
      </c>
      <c r="P27" s="146" t="s">
        <v>83</v>
      </c>
      <c r="Q27" s="146" t="s">
        <v>86</v>
      </c>
      <c r="R27" s="146" t="s">
        <v>166</v>
      </c>
      <c r="S27" s="146" t="s">
        <v>83</v>
      </c>
      <c r="T27" s="146" t="s">
        <v>164</v>
      </c>
      <c r="U27" s="149" t="s">
        <v>638</v>
      </c>
      <c r="V27" s="148" t="s">
        <v>322</v>
      </c>
      <c r="W27" s="149" t="s">
        <v>638</v>
      </c>
      <c r="X27" s="148" t="s">
        <v>307</v>
      </c>
      <c r="Y27" s="148" t="s">
        <v>138</v>
      </c>
      <c r="Z27" s="147">
        <v>2</v>
      </c>
      <c r="AA27" s="150">
        <v>12.5</v>
      </c>
      <c r="AB27" s="150">
        <v>25</v>
      </c>
    </row>
    <row r="28" spans="1:28">
      <c r="A28" s="138" t="s">
        <v>643</v>
      </c>
      <c r="B28" s="139" t="s">
        <v>83</v>
      </c>
      <c r="C28" s="140" t="s">
        <v>84</v>
      </c>
      <c r="D28" s="140" t="s">
        <v>84</v>
      </c>
      <c r="E28" s="140" t="s">
        <v>185</v>
      </c>
      <c r="F28" s="140" t="s">
        <v>211</v>
      </c>
      <c r="G28" s="140" t="s">
        <v>485</v>
      </c>
      <c r="H28" s="140" t="s">
        <v>198</v>
      </c>
      <c r="I28" s="140" t="s">
        <v>84</v>
      </c>
      <c r="J28" s="140" t="s">
        <v>644</v>
      </c>
      <c r="K28" s="140" t="s">
        <v>644</v>
      </c>
      <c r="M28" s="146" t="s">
        <v>659</v>
      </c>
      <c r="N28" s="146" t="s">
        <v>161</v>
      </c>
      <c r="O28" s="146" t="s">
        <v>676</v>
      </c>
      <c r="P28" s="146" t="s">
        <v>83</v>
      </c>
      <c r="Q28" s="146" t="s">
        <v>121</v>
      </c>
      <c r="R28" s="146" t="s">
        <v>216</v>
      </c>
      <c r="S28" s="146" t="s">
        <v>83</v>
      </c>
      <c r="T28" s="146" t="s">
        <v>164</v>
      </c>
      <c r="U28" s="149" t="s">
        <v>638</v>
      </c>
      <c r="V28" s="148" t="s">
        <v>322</v>
      </c>
      <c r="W28" s="149" t="s">
        <v>638</v>
      </c>
      <c r="X28" s="148" t="s">
        <v>307</v>
      </c>
      <c r="Y28" s="148" t="s">
        <v>138</v>
      </c>
      <c r="Z28" s="147">
        <v>2</v>
      </c>
      <c r="AA28" s="150">
        <v>12.5</v>
      </c>
      <c r="AB28" s="150">
        <v>25</v>
      </c>
    </row>
    <row r="29" spans="1:28">
      <c r="A29" s="139" t="s">
        <v>83</v>
      </c>
      <c r="B29" s="139" t="s">
        <v>89</v>
      </c>
      <c r="C29" s="141" t="s">
        <v>84</v>
      </c>
      <c r="D29" s="141" t="s">
        <v>84</v>
      </c>
      <c r="E29" s="141" t="s">
        <v>138</v>
      </c>
      <c r="F29" s="141" t="s">
        <v>138</v>
      </c>
      <c r="G29" s="141" t="s">
        <v>138</v>
      </c>
      <c r="H29" s="141" t="s">
        <v>84</v>
      </c>
      <c r="I29" s="141" t="s">
        <v>84</v>
      </c>
      <c r="J29" s="141" t="s">
        <v>88</v>
      </c>
      <c r="K29" s="148" t="s">
        <v>88</v>
      </c>
      <c r="M29" s="146" t="s">
        <v>659</v>
      </c>
      <c r="N29" s="146" t="s">
        <v>161</v>
      </c>
      <c r="O29" s="146" t="s">
        <v>663</v>
      </c>
      <c r="P29" s="146" t="s">
        <v>83</v>
      </c>
      <c r="Q29" s="146" t="s">
        <v>93</v>
      </c>
      <c r="R29" s="146" t="s">
        <v>168</v>
      </c>
      <c r="S29" s="146" t="s">
        <v>83</v>
      </c>
      <c r="T29" s="146" t="s">
        <v>164</v>
      </c>
      <c r="U29" s="149" t="s">
        <v>638</v>
      </c>
      <c r="V29" s="148" t="s">
        <v>322</v>
      </c>
      <c r="W29" s="149" t="s">
        <v>638</v>
      </c>
      <c r="X29" s="148" t="s">
        <v>307</v>
      </c>
      <c r="Y29" s="148" t="s">
        <v>138</v>
      </c>
      <c r="Z29" s="147">
        <v>2</v>
      </c>
      <c r="AA29" s="150">
        <v>12.5</v>
      </c>
      <c r="AB29" s="150">
        <v>25</v>
      </c>
    </row>
    <row r="30" spans="1:28">
      <c r="A30" s="139" t="s">
        <v>83</v>
      </c>
      <c r="B30" s="139" t="s">
        <v>86</v>
      </c>
      <c r="C30" s="141" t="s">
        <v>84</v>
      </c>
      <c r="D30" s="141" t="s">
        <v>84</v>
      </c>
      <c r="E30" s="141" t="s">
        <v>84</v>
      </c>
      <c r="F30" s="141" t="s">
        <v>209</v>
      </c>
      <c r="G30" s="141" t="s">
        <v>138</v>
      </c>
      <c r="H30" s="141" t="s">
        <v>84</v>
      </c>
      <c r="I30" s="141" t="s">
        <v>84</v>
      </c>
      <c r="J30" s="141" t="s">
        <v>118</v>
      </c>
      <c r="K30" s="148" t="s">
        <v>118</v>
      </c>
      <c r="M30" s="146" t="s">
        <v>659</v>
      </c>
      <c r="N30" s="146" t="s">
        <v>161</v>
      </c>
      <c r="O30" s="146" t="s">
        <v>677</v>
      </c>
      <c r="P30" s="146" t="s">
        <v>83</v>
      </c>
      <c r="Q30" s="146" t="s">
        <v>91</v>
      </c>
      <c r="R30" s="146" t="s">
        <v>165</v>
      </c>
      <c r="S30" s="146" t="s">
        <v>83</v>
      </c>
      <c r="T30" s="146" t="s">
        <v>164</v>
      </c>
      <c r="U30" s="149" t="s">
        <v>638</v>
      </c>
      <c r="V30" s="148" t="s">
        <v>322</v>
      </c>
      <c r="W30" s="149" t="s">
        <v>638</v>
      </c>
      <c r="X30" s="148" t="s">
        <v>307</v>
      </c>
      <c r="Y30" s="148" t="s">
        <v>138</v>
      </c>
      <c r="Z30" s="147">
        <v>2</v>
      </c>
      <c r="AA30" s="150">
        <v>12.5</v>
      </c>
      <c r="AB30" s="150">
        <v>25</v>
      </c>
    </row>
    <row r="31" spans="1:28">
      <c r="A31" s="139" t="s">
        <v>83</v>
      </c>
      <c r="B31" s="139" t="s">
        <v>90</v>
      </c>
      <c r="C31" s="141" t="s">
        <v>84</v>
      </c>
      <c r="D31" s="141" t="s">
        <v>84</v>
      </c>
      <c r="E31" s="141" t="s">
        <v>85</v>
      </c>
      <c r="F31" s="141" t="s">
        <v>138</v>
      </c>
      <c r="G31" s="141" t="s">
        <v>138</v>
      </c>
      <c r="H31" s="141" t="s">
        <v>198</v>
      </c>
      <c r="I31" s="141" t="s">
        <v>84</v>
      </c>
      <c r="J31" s="141" t="s">
        <v>251</v>
      </c>
      <c r="K31" s="148" t="s">
        <v>251</v>
      </c>
      <c r="M31" s="146" t="s">
        <v>659</v>
      </c>
      <c r="N31" s="146" t="s">
        <v>161</v>
      </c>
      <c r="O31" s="146" t="s">
        <v>665</v>
      </c>
      <c r="P31" s="146" t="s">
        <v>83</v>
      </c>
      <c r="Q31" s="146" t="s">
        <v>89</v>
      </c>
      <c r="R31" s="146" t="s">
        <v>170</v>
      </c>
      <c r="S31" s="146" t="s">
        <v>83</v>
      </c>
      <c r="T31" s="146" t="s">
        <v>164</v>
      </c>
      <c r="U31" s="149" t="s">
        <v>638</v>
      </c>
      <c r="V31" s="148" t="s">
        <v>322</v>
      </c>
      <c r="W31" s="149" t="s">
        <v>638</v>
      </c>
      <c r="X31" s="148" t="s">
        <v>307</v>
      </c>
      <c r="Y31" s="148" t="s">
        <v>138</v>
      </c>
      <c r="Z31" s="147">
        <v>2</v>
      </c>
      <c r="AA31" s="150">
        <v>12.5</v>
      </c>
      <c r="AB31" s="150">
        <v>25</v>
      </c>
    </row>
    <row r="32" spans="1:28">
      <c r="A32" s="139" t="s">
        <v>83</v>
      </c>
      <c r="B32" s="139" t="s">
        <v>121</v>
      </c>
      <c r="C32" s="141" t="s">
        <v>84</v>
      </c>
      <c r="D32" s="141" t="s">
        <v>84</v>
      </c>
      <c r="E32" s="141" t="s">
        <v>138</v>
      </c>
      <c r="F32" s="141" t="s">
        <v>138</v>
      </c>
      <c r="G32" s="141" t="s">
        <v>138</v>
      </c>
      <c r="H32" s="141" t="s">
        <v>84</v>
      </c>
      <c r="I32" s="141" t="s">
        <v>84</v>
      </c>
      <c r="J32" s="141" t="s">
        <v>88</v>
      </c>
      <c r="K32" s="148" t="s">
        <v>88</v>
      </c>
      <c r="M32" s="146" t="s">
        <v>659</v>
      </c>
      <c r="N32" s="146" t="s">
        <v>161</v>
      </c>
      <c r="O32" s="146" t="s">
        <v>678</v>
      </c>
      <c r="P32" s="146" t="s">
        <v>83</v>
      </c>
      <c r="Q32" s="146" t="s">
        <v>86</v>
      </c>
      <c r="R32" s="146" t="s">
        <v>166</v>
      </c>
      <c r="S32" s="146" t="s">
        <v>83</v>
      </c>
      <c r="T32" s="146" t="s">
        <v>164</v>
      </c>
      <c r="U32" s="149" t="s">
        <v>638</v>
      </c>
      <c r="V32" s="148" t="s">
        <v>327</v>
      </c>
      <c r="W32" s="149" t="s">
        <v>638</v>
      </c>
      <c r="X32" s="148" t="s">
        <v>328</v>
      </c>
      <c r="Y32" s="148" t="s">
        <v>85</v>
      </c>
      <c r="Z32" s="147">
        <v>1</v>
      </c>
      <c r="AA32" s="150">
        <v>12.5</v>
      </c>
      <c r="AB32" s="150">
        <v>12.5</v>
      </c>
    </row>
    <row r="33" spans="1:28">
      <c r="A33" s="139" t="s">
        <v>83</v>
      </c>
      <c r="B33" s="139" t="s">
        <v>91</v>
      </c>
      <c r="C33" s="141" t="s">
        <v>84</v>
      </c>
      <c r="D33" s="141" t="s">
        <v>84</v>
      </c>
      <c r="E33" s="141" t="s">
        <v>123</v>
      </c>
      <c r="F33" s="141" t="s">
        <v>138</v>
      </c>
      <c r="G33" s="141" t="s">
        <v>138</v>
      </c>
      <c r="H33" s="141" t="s">
        <v>84</v>
      </c>
      <c r="I33" s="141" t="s">
        <v>84</v>
      </c>
      <c r="J33" s="141" t="s">
        <v>251</v>
      </c>
      <c r="K33" s="148" t="s">
        <v>251</v>
      </c>
      <c r="M33" s="146" t="s">
        <v>659</v>
      </c>
      <c r="N33" s="146" t="s">
        <v>161</v>
      </c>
      <c r="O33" s="146" t="s">
        <v>679</v>
      </c>
      <c r="P33" s="146" t="s">
        <v>83</v>
      </c>
      <c r="Q33" s="146" t="s">
        <v>90</v>
      </c>
      <c r="R33" s="146" t="s">
        <v>167</v>
      </c>
      <c r="S33" s="146" t="s">
        <v>83</v>
      </c>
      <c r="T33" s="146" t="s">
        <v>164</v>
      </c>
      <c r="U33" s="149" t="s">
        <v>639</v>
      </c>
      <c r="V33" s="148" t="s">
        <v>318</v>
      </c>
      <c r="W33" s="149" t="s">
        <v>639</v>
      </c>
      <c r="X33" s="148" t="s">
        <v>293</v>
      </c>
      <c r="Y33" s="148" t="s">
        <v>138</v>
      </c>
      <c r="Z33" s="147">
        <v>2</v>
      </c>
      <c r="AA33" s="150">
        <v>12.5</v>
      </c>
      <c r="AB33" s="150">
        <v>25</v>
      </c>
    </row>
    <row r="34" spans="1:28">
      <c r="A34" s="139" t="s">
        <v>83</v>
      </c>
      <c r="B34" s="139" t="s">
        <v>93</v>
      </c>
      <c r="C34" s="141" t="s">
        <v>84</v>
      </c>
      <c r="D34" s="141" t="s">
        <v>84</v>
      </c>
      <c r="E34" s="141" t="s">
        <v>138</v>
      </c>
      <c r="F34" s="141" t="s">
        <v>138</v>
      </c>
      <c r="G34" s="141" t="s">
        <v>138</v>
      </c>
      <c r="H34" s="141" t="s">
        <v>84</v>
      </c>
      <c r="I34" s="141" t="s">
        <v>84</v>
      </c>
      <c r="J34" s="141" t="s">
        <v>88</v>
      </c>
      <c r="K34" s="148" t="s">
        <v>88</v>
      </c>
      <c r="M34" s="146" t="s">
        <v>659</v>
      </c>
      <c r="N34" s="146" t="s">
        <v>161</v>
      </c>
      <c r="O34" s="146" t="s">
        <v>680</v>
      </c>
      <c r="P34" s="146" t="s">
        <v>83</v>
      </c>
      <c r="Q34" s="146" t="s">
        <v>86</v>
      </c>
      <c r="R34" s="146" t="s">
        <v>166</v>
      </c>
      <c r="S34" s="146" t="s">
        <v>83</v>
      </c>
      <c r="T34" s="146" t="s">
        <v>164</v>
      </c>
      <c r="U34" s="149" t="s">
        <v>639</v>
      </c>
      <c r="V34" s="148" t="s">
        <v>292</v>
      </c>
      <c r="W34" s="149" t="s">
        <v>639</v>
      </c>
      <c r="X34" s="148" t="s">
        <v>296</v>
      </c>
      <c r="Y34" s="148" t="s">
        <v>138</v>
      </c>
      <c r="Z34" s="147">
        <v>2</v>
      </c>
      <c r="AA34" s="150">
        <v>12.5</v>
      </c>
      <c r="AB34" s="150">
        <v>25</v>
      </c>
    </row>
    <row r="35" spans="1:28">
      <c r="A35" s="142" t="s">
        <v>94</v>
      </c>
      <c r="B35" s="143" t="s">
        <v>83</v>
      </c>
      <c r="C35" s="144" t="s">
        <v>589</v>
      </c>
      <c r="D35" s="144" t="s">
        <v>245</v>
      </c>
      <c r="E35" s="144" t="s">
        <v>645</v>
      </c>
      <c r="F35" s="144" t="s">
        <v>646</v>
      </c>
      <c r="G35" s="144" t="s">
        <v>647</v>
      </c>
      <c r="H35" s="144" t="s">
        <v>188</v>
      </c>
      <c r="I35" s="144" t="s">
        <v>198</v>
      </c>
      <c r="J35" s="144" t="s">
        <v>648</v>
      </c>
      <c r="K35" s="144" t="s">
        <v>648</v>
      </c>
      <c r="M35" s="146" t="s">
        <v>659</v>
      </c>
      <c r="N35" s="146" t="s">
        <v>161</v>
      </c>
      <c r="O35" s="146" t="s">
        <v>681</v>
      </c>
      <c r="P35" s="146" t="s">
        <v>83</v>
      </c>
      <c r="Q35" s="146" t="s">
        <v>121</v>
      </c>
      <c r="R35" s="146" t="s">
        <v>216</v>
      </c>
      <c r="S35" s="146" t="s">
        <v>83</v>
      </c>
      <c r="T35" s="146" t="s">
        <v>164</v>
      </c>
      <c r="U35" s="149" t="s">
        <v>639</v>
      </c>
      <c r="V35" s="148" t="s">
        <v>292</v>
      </c>
      <c r="W35" s="149" t="s">
        <v>639</v>
      </c>
      <c r="X35" s="148" t="s">
        <v>296</v>
      </c>
      <c r="Y35" s="148" t="s">
        <v>138</v>
      </c>
      <c r="Z35" s="147">
        <v>2</v>
      </c>
      <c r="AA35" s="150">
        <v>12.5</v>
      </c>
      <c r="AB35" s="150">
        <v>25</v>
      </c>
    </row>
    <row r="36" spans="1:28">
      <c r="M36" s="146" t="s">
        <v>160</v>
      </c>
      <c r="N36" s="146" t="s">
        <v>161</v>
      </c>
      <c r="O36" s="146" t="s">
        <v>682</v>
      </c>
      <c r="P36" s="146" t="s">
        <v>83</v>
      </c>
      <c r="Q36" s="146" t="s">
        <v>92</v>
      </c>
      <c r="R36" s="146" t="s">
        <v>163</v>
      </c>
      <c r="S36" s="146" t="s">
        <v>83</v>
      </c>
      <c r="T36" s="146" t="s">
        <v>164</v>
      </c>
      <c r="U36" s="149" t="s">
        <v>639</v>
      </c>
      <c r="V36" s="148" t="s">
        <v>292</v>
      </c>
      <c r="W36" s="149" t="s">
        <v>639</v>
      </c>
      <c r="X36" s="148" t="s">
        <v>296</v>
      </c>
      <c r="Y36" s="148" t="s">
        <v>138</v>
      </c>
      <c r="Z36" s="147">
        <v>2</v>
      </c>
      <c r="AA36" s="150">
        <v>12.5</v>
      </c>
      <c r="AB36" s="150">
        <v>25</v>
      </c>
    </row>
    <row r="37" spans="1:28">
      <c r="J37" s="63" t="s">
        <v>696</v>
      </c>
      <c r="K37">
        <v>70.25</v>
      </c>
      <c r="M37" s="146" t="s">
        <v>659</v>
      </c>
      <c r="N37" s="146" t="s">
        <v>161</v>
      </c>
      <c r="O37" s="146" t="s">
        <v>663</v>
      </c>
      <c r="P37" s="146" t="s">
        <v>83</v>
      </c>
      <c r="Q37" s="146" t="s">
        <v>93</v>
      </c>
      <c r="R37" s="146" t="s">
        <v>168</v>
      </c>
      <c r="S37" s="146" t="s">
        <v>83</v>
      </c>
      <c r="T37" s="146" t="s">
        <v>164</v>
      </c>
      <c r="U37" s="149" t="s">
        <v>639</v>
      </c>
      <c r="V37" s="148" t="s">
        <v>292</v>
      </c>
      <c r="W37" s="149" t="s">
        <v>639</v>
      </c>
      <c r="X37" s="148" t="s">
        <v>296</v>
      </c>
      <c r="Y37" s="148" t="s">
        <v>138</v>
      </c>
      <c r="Z37" s="147">
        <v>2</v>
      </c>
      <c r="AA37" s="150">
        <v>12.5</v>
      </c>
      <c r="AB37" s="150">
        <v>25</v>
      </c>
    </row>
    <row r="38" spans="1:28">
      <c r="M38" s="146" t="s">
        <v>659</v>
      </c>
      <c r="N38" s="146" t="s">
        <v>161</v>
      </c>
      <c r="O38" s="146" t="s">
        <v>683</v>
      </c>
      <c r="P38" s="146" t="s">
        <v>83</v>
      </c>
      <c r="Q38" s="146" t="s">
        <v>91</v>
      </c>
      <c r="R38" s="146" t="s">
        <v>165</v>
      </c>
      <c r="S38" s="146" t="s">
        <v>83</v>
      </c>
      <c r="T38" s="146" t="s">
        <v>164</v>
      </c>
      <c r="U38" s="149" t="s">
        <v>639</v>
      </c>
      <c r="V38" s="148" t="s">
        <v>292</v>
      </c>
      <c r="W38" s="149" t="s">
        <v>639</v>
      </c>
      <c r="X38" s="148" t="s">
        <v>296</v>
      </c>
      <c r="Y38" s="148" t="s">
        <v>138</v>
      </c>
      <c r="Z38" s="147">
        <v>2</v>
      </c>
      <c r="AA38" s="150">
        <v>12.5</v>
      </c>
      <c r="AB38" s="150">
        <v>25</v>
      </c>
    </row>
    <row r="39" spans="1:28">
      <c r="M39" s="146" t="s">
        <v>659</v>
      </c>
      <c r="N39" s="146" t="s">
        <v>161</v>
      </c>
      <c r="O39" s="146" t="s">
        <v>665</v>
      </c>
      <c r="P39" s="146" t="s">
        <v>83</v>
      </c>
      <c r="Q39" s="146" t="s">
        <v>89</v>
      </c>
      <c r="R39" s="146" t="s">
        <v>170</v>
      </c>
      <c r="S39" s="146" t="s">
        <v>83</v>
      </c>
      <c r="T39" s="146" t="s">
        <v>164</v>
      </c>
      <c r="U39" s="149" t="s">
        <v>639</v>
      </c>
      <c r="V39" s="148" t="s">
        <v>292</v>
      </c>
      <c r="W39" s="149" t="s">
        <v>639</v>
      </c>
      <c r="X39" s="148" t="s">
        <v>296</v>
      </c>
      <c r="Y39" s="148" t="s">
        <v>138</v>
      </c>
      <c r="Z39" s="147">
        <v>2</v>
      </c>
      <c r="AA39" s="150">
        <v>12.5</v>
      </c>
      <c r="AB39" s="150">
        <v>25</v>
      </c>
    </row>
    <row r="40" spans="1:28">
      <c r="M40" s="146" t="s">
        <v>319</v>
      </c>
      <c r="N40" s="146" t="s">
        <v>161</v>
      </c>
      <c r="O40" s="146" t="s">
        <v>684</v>
      </c>
      <c r="P40" s="146" t="s">
        <v>495</v>
      </c>
      <c r="Q40" s="146" t="s">
        <v>93</v>
      </c>
      <c r="R40" s="146" t="s">
        <v>168</v>
      </c>
      <c r="S40" s="146" t="s">
        <v>83</v>
      </c>
      <c r="T40" s="146" t="s">
        <v>164</v>
      </c>
      <c r="U40" s="149" t="s">
        <v>639</v>
      </c>
      <c r="V40" s="148" t="s">
        <v>359</v>
      </c>
      <c r="W40" s="149" t="s">
        <v>639</v>
      </c>
      <c r="X40" s="148" t="s">
        <v>685</v>
      </c>
      <c r="Y40" s="148" t="s">
        <v>189</v>
      </c>
      <c r="Z40" s="147">
        <v>0.75</v>
      </c>
      <c r="AA40" s="150">
        <v>12.5</v>
      </c>
      <c r="AB40" s="150">
        <v>9.3800000000000008</v>
      </c>
    </row>
    <row r="41" spans="1:28">
      <c r="M41" s="146" t="s">
        <v>319</v>
      </c>
      <c r="N41" s="146" t="s">
        <v>161</v>
      </c>
      <c r="O41" s="146" t="s">
        <v>686</v>
      </c>
      <c r="P41" s="146" t="s">
        <v>611</v>
      </c>
      <c r="Q41" s="146" t="s">
        <v>89</v>
      </c>
      <c r="R41" s="146" t="s">
        <v>170</v>
      </c>
      <c r="S41" s="146" t="s">
        <v>83</v>
      </c>
      <c r="T41" s="146" t="s">
        <v>164</v>
      </c>
      <c r="U41" s="149" t="s">
        <v>639</v>
      </c>
      <c r="V41" s="148" t="s">
        <v>359</v>
      </c>
      <c r="W41" s="149" t="s">
        <v>639</v>
      </c>
      <c r="X41" s="148" t="s">
        <v>399</v>
      </c>
      <c r="Y41" s="148" t="s">
        <v>138</v>
      </c>
      <c r="Z41" s="147">
        <v>2</v>
      </c>
      <c r="AA41" s="150">
        <v>12.5</v>
      </c>
      <c r="AB41" s="150">
        <v>25</v>
      </c>
    </row>
    <row r="42" spans="1:28">
      <c r="M42" s="146" t="s">
        <v>181</v>
      </c>
      <c r="N42" s="146" t="s">
        <v>161</v>
      </c>
      <c r="O42" s="146" t="s">
        <v>687</v>
      </c>
      <c r="P42" s="146" t="s">
        <v>83</v>
      </c>
      <c r="Q42" s="146" t="s">
        <v>93</v>
      </c>
      <c r="R42" s="146" t="s">
        <v>168</v>
      </c>
      <c r="S42" s="146" t="s">
        <v>83</v>
      </c>
      <c r="T42" s="146" t="s">
        <v>164</v>
      </c>
      <c r="U42" s="149" t="s">
        <v>639</v>
      </c>
      <c r="V42" s="148" t="s">
        <v>685</v>
      </c>
      <c r="W42" s="149" t="s">
        <v>639</v>
      </c>
      <c r="X42" s="148" t="s">
        <v>688</v>
      </c>
      <c r="Y42" s="148" t="s">
        <v>85</v>
      </c>
      <c r="Z42" s="147">
        <v>1</v>
      </c>
      <c r="AA42" s="150">
        <v>12.5</v>
      </c>
      <c r="AB42" s="150">
        <v>12.5</v>
      </c>
    </row>
    <row r="43" spans="1:28">
      <c r="M43" s="146" t="s">
        <v>659</v>
      </c>
      <c r="N43" s="146" t="s">
        <v>161</v>
      </c>
      <c r="O43" s="146" t="s">
        <v>689</v>
      </c>
      <c r="P43" s="146" t="s">
        <v>83</v>
      </c>
      <c r="Q43" s="146" t="s">
        <v>90</v>
      </c>
      <c r="R43" s="146" t="s">
        <v>167</v>
      </c>
      <c r="S43" s="146" t="s">
        <v>83</v>
      </c>
      <c r="T43" s="146" t="s">
        <v>164</v>
      </c>
      <c r="U43" s="149" t="s">
        <v>640</v>
      </c>
      <c r="V43" s="148" t="s">
        <v>318</v>
      </c>
      <c r="W43" s="149" t="s">
        <v>640</v>
      </c>
      <c r="X43" s="148" t="s">
        <v>351</v>
      </c>
      <c r="Y43" s="148" t="s">
        <v>198</v>
      </c>
      <c r="Z43" s="147">
        <v>0.5</v>
      </c>
      <c r="AA43" s="150">
        <v>12.5</v>
      </c>
      <c r="AB43" s="150">
        <v>6.25</v>
      </c>
    </row>
    <row r="44" spans="1:28">
      <c r="M44" s="146" t="s">
        <v>319</v>
      </c>
      <c r="N44" s="146" t="s">
        <v>161</v>
      </c>
      <c r="O44" s="146" t="s">
        <v>690</v>
      </c>
      <c r="P44" s="146" t="s">
        <v>611</v>
      </c>
      <c r="Q44" s="146" t="s">
        <v>89</v>
      </c>
      <c r="R44" s="146" t="s">
        <v>170</v>
      </c>
      <c r="S44" s="146" t="s">
        <v>83</v>
      </c>
      <c r="T44" s="146" t="s">
        <v>164</v>
      </c>
      <c r="U44" s="149" t="s">
        <v>640</v>
      </c>
      <c r="V44" s="148" t="s">
        <v>318</v>
      </c>
      <c r="W44" s="149" t="s">
        <v>640</v>
      </c>
      <c r="X44" s="148" t="s">
        <v>293</v>
      </c>
      <c r="Y44" s="148" t="s">
        <v>138</v>
      </c>
      <c r="Z44" s="147">
        <v>2</v>
      </c>
      <c r="AA44" s="150">
        <v>12.5</v>
      </c>
      <c r="AB44" s="150">
        <v>25</v>
      </c>
    </row>
    <row r="45" spans="1:28">
      <c r="M45" s="146" t="s">
        <v>319</v>
      </c>
      <c r="N45" s="146" t="s">
        <v>161</v>
      </c>
      <c r="O45" s="146" t="s">
        <v>691</v>
      </c>
      <c r="P45" s="146" t="s">
        <v>495</v>
      </c>
      <c r="Q45" s="146" t="s">
        <v>93</v>
      </c>
      <c r="R45" s="146" t="s">
        <v>168</v>
      </c>
      <c r="S45" s="146" t="s">
        <v>83</v>
      </c>
      <c r="T45" s="146" t="s">
        <v>164</v>
      </c>
      <c r="U45" s="149" t="s">
        <v>640</v>
      </c>
      <c r="V45" s="148" t="s">
        <v>322</v>
      </c>
      <c r="W45" s="149" t="s">
        <v>640</v>
      </c>
      <c r="X45" s="148" t="s">
        <v>306</v>
      </c>
      <c r="Y45" s="148" t="s">
        <v>85</v>
      </c>
      <c r="Z45" s="147">
        <v>1</v>
      </c>
      <c r="AA45" s="150">
        <v>12.5</v>
      </c>
      <c r="AB45" s="150">
        <v>12.5</v>
      </c>
    </row>
    <row r="46" spans="1:28">
      <c r="M46" s="146" t="s">
        <v>692</v>
      </c>
      <c r="N46" s="146" t="s">
        <v>161</v>
      </c>
      <c r="O46" s="146" t="s">
        <v>693</v>
      </c>
      <c r="P46" s="146" t="s">
        <v>83</v>
      </c>
      <c r="Q46" s="146" t="s">
        <v>121</v>
      </c>
      <c r="R46" s="146" t="s">
        <v>216</v>
      </c>
      <c r="S46" s="146" t="s">
        <v>83</v>
      </c>
      <c r="T46" s="146" t="s">
        <v>164</v>
      </c>
      <c r="U46" s="149" t="s">
        <v>640</v>
      </c>
      <c r="V46" s="148" t="s">
        <v>354</v>
      </c>
      <c r="W46" s="149" t="s">
        <v>640</v>
      </c>
      <c r="X46" s="148" t="s">
        <v>694</v>
      </c>
      <c r="Y46" s="148" t="s">
        <v>210</v>
      </c>
      <c r="Z46" s="147">
        <v>1.75</v>
      </c>
      <c r="AA46" s="150">
        <v>12.5</v>
      </c>
      <c r="AB46" s="150">
        <v>21.88</v>
      </c>
    </row>
    <row r="47" spans="1:28">
      <c r="M47" s="146" t="s">
        <v>319</v>
      </c>
      <c r="N47" s="146" t="s">
        <v>161</v>
      </c>
      <c r="O47" s="146" t="s">
        <v>695</v>
      </c>
      <c r="P47" s="146" t="s">
        <v>615</v>
      </c>
      <c r="Q47" s="146" t="s">
        <v>90</v>
      </c>
      <c r="R47" s="146" t="s">
        <v>167</v>
      </c>
      <c r="S47" s="146" t="s">
        <v>83</v>
      </c>
      <c r="T47" s="146" t="s">
        <v>164</v>
      </c>
      <c r="U47" s="149" t="s">
        <v>641</v>
      </c>
      <c r="V47" s="148" t="s">
        <v>318</v>
      </c>
      <c r="W47" s="149" t="s">
        <v>641</v>
      </c>
      <c r="X47" s="148" t="s">
        <v>351</v>
      </c>
      <c r="Y47" s="148" t="s">
        <v>198</v>
      </c>
      <c r="Z47" s="147">
        <v>0.5</v>
      </c>
      <c r="AA47" s="150">
        <v>12.5</v>
      </c>
      <c r="AB47" s="150">
        <v>6.25</v>
      </c>
    </row>
    <row r="101" spans="13:13">
      <c r="M101" t="s">
        <v>1403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ED91-21FA-4F05-9571-387C03B539F4}">
  <dimension ref="A1:AC36"/>
  <sheetViews>
    <sheetView topLeftCell="P1" workbookViewId="0">
      <selection activeCell="R52" sqref="R52"/>
    </sheetView>
  </sheetViews>
  <sheetFormatPr baseColWidth="10" defaultColWidth="8.83203125" defaultRowHeight="15"/>
  <cols>
    <col min="1" max="1" width="34.33203125" bestFit="1" customWidth="1"/>
    <col min="2" max="2" width="13" bestFit="1" customWidth="1"/>
    <col min="3" max="9" width="9.83203125" bestFit="1" customWidth="1"/>
    <col min="10" max="10" width="8" bestFit="1" customWidth="1"/>
    <col min="11" max="11" width="12.33203125" bestFit="1" customWidth="1"/>
    <col min="12" max="12" width="17.6640625" bestFit="1" customWidth="1"/>
    <col min="13" max="14" width="17" bestFit="1" customWidth="1"/>
    <col min="15" max="15" width="14.1640625" bestFit="1" customWidth="1"/>
    <col min="16" max="16" width="73.1640625" bestFit="1" customWidth="1"/>
    <col min="17" max="18" width="13" bestFit="1" customWidth="1"/>
    <col min="19" max="19" width="17" bestFit="1" customWidth="1"/>
    <col min="20" max="20" width="5" bestFit="1" customWidth="1"/>
    <col min="21" max="21" width="7.33203125" bestFit="1" customWidth="1"/>
    <col min="22" max="22" width="9.83203125" bestFit="1" customWidth="1"/>
    <col min="23" max="23" width="11" bestFit="1" customWidth="1"/>
    <col min="24" max="24" width="9.83203125" bestFit="1" customWidth="1"/>
    <col min="25" max="25" width="11" bestFit="1" customWidth="1"/>
    <col min="26" max="26" width="11.1640625" bestFit="1" customWidth="1"/>
    <col min="27" max="27" width="17.1640625" bestFit="1" customWidth="1"/>
    <col min="28" max="28" width="16.83203125" bestFit="1" customWidth="1"/>
    <col min="29" max="29" width="13.33203125" bestFit="1" customWidth="1"/>
  </cols>
  <sheetData>
    <row r="1" spans="1:29">
      <c r="A1" s="189" t="s">
        <v>72</v>
      </c>
      <c r="B1" s="189" t="s">
        <v>73</v>
      </c>
      <c r="C1" s="189" t="s">
        <v>730</v>
      </c>
      <c r="D1" s="189" t="s">
        <v>731</v>
      </c>
      <c r="E1" s="189" t="s">
        <v>732</v>
      </c>
      <c r="F1" s="189" t="s">
        <v>733</v>
      </c>
      <c r="G1" s="189" t="s">
        <v>734</v>
      </c>
      <c r="H1" s="189" t="s">
        <v>735</v>
      </c>
      <c r="I1" s="189" t="s">
        <v>736</v>
      </c>
      <c r="J1" s="189" t="s">
        <v>81</v>
      </c>
      <c r="K1" s="183" t="s">
        <v>432</v>
      </c>
      <c r="N1" s="183" t="s">
        <v>72</v>
      </c>
      <c r="O1" s="183" t="s">
        <v>146</v>
      </c>
      <c r="P1" s="183" t="s">
        <v>147</v>
      </c>
      <c r="Q1" s="183" t="s">
        <v>148</v>
      </c>
      <c r="R1" s="183" t="s">
        <v>73</v>
      </c>
      <c r="S1" s="183" t="s">
        <v>149</v>
      </c>
      <c r="T1" s="183" t="s">
        <v>150</v>
      </c>
      <c r="U1" s="183" t="s">
        <v>151</v>
      </c>
      <c r="V1" s="183" t="s">
        <v>152</v>
      </c>
      <c r="W1" s="183" t="s">
        <v>153</v>
      </c>
      <c r="X1" s="183" t="s">
        <v>154</v>
      </c>
      <c r="Y1" s="183" t="s">
        <v>155</v>
      </c>
      <c r="Z1" s="183" t="s">
        <v>156</v>
      </c>
      <c r="AA1" s="183" t="s">
        <v>157</v>
      </c>
      <c r="AB1" s="183" t="s">
        <v>158</v>
      </c>
      <c r="AC1" s="183" t="s">
        <v>159</v>
      </c>
    </row>
    <row r="2" spans="1:29">
      <c r="A2" s="189" t="s">
        <v>82</v>
      </c>
      <c r="B2" s="190" t="s">
        <v>83</v>
      </c>
      <c r="C2" s="191" t="s">
        <v>84</v>
      </c>
      <c r="D2" s="191" t="s">
        <v>84</v>
      </c>
      <c r="E2" s="191" t="s">
        <v>138</v>
      </c>
      <c r="F2" s="191" t="s">
        <v>85</v>
      </c>
      <c r="G2" s="191" t="s">
        <v>84</v>
      </c>
      <c r="H2" s="191" t="s">
        <v>84</v>
      </c>
      <c r="I2" s="191" t="s">
        <v>84</v>
      </c>
      <c r="J2" s="191" t="s">
        <v>209</v>
      </c>
      <c r="K2" s="191" t="s">
        <v>209</v>
      </c>
      <c r="N2" s="184" t="s">
        <v>160</v>
      </c>
      <c r="O2" s="184" t="s">
        <v>161</v>
      </c>
      <c r="P2" s="184" t="s">
        <v>83</v>
      </c>
      <c r="Q2" s="184" t="s">
        <v>83</v>
      </c>
      <c r="R2" s="184" t="s">
        <v>90</v>
      </c>
      <c r="S2" s="184" t="s">
        <v>167</v>
      </c>
      <c r="T2" s="184" t="s">
        <v>83</v>
      </c>
      <c r="U2" s="184" t="s">
        <v>164</v>
      </c>
      <c r="V2" s="187" t="s">
        <v>730</v>
      </c>
      <c r="W2" s="186" t="s">
        <v>318</v>
      </c>
      <c r="X2" s="187" t="s">
        <v>730</v>
      </c>
      <c r="Y2" s="186" t="s">
        <v>292</v>
      </c>
      <c r="Z2" s="186" t="s">
        <v>85</v>
      </c>
      <c r="AA2" s="185">
        <v>1</v>
      </c>
      <c r="AB2" s="188">
        <v>12.5</v>
      </c>
      <c r="AC2" s="188">
        <v>12.5</v>
      </c>
    </row>
    <row r="3" spans="1:29">
      <c r="A3" s="190" t="s">
        <v>83</v>
      </c>
      <c r="B3" s="190" t="s">
        <v>86</v>
      </c>
      <c r="C3" s="192" t="s">
        <v>84</v>
      </c>
      <c r="D3" s="192" t="s">
        <v>84</v>
      </c>
      <c r="E3" s="192" t="s">
        <v>138</v>
      </c>
      <c r="F3" s="192" t="s">
        <v>85</v>
      </c>
      <c r="G3" s="192" t="s">
        <v>84</v>
      </c>
      <c r="H3" s="192" t="s">
        <v>84</v>
      </c>
      <c r="I3" s="192" t="s">
        <v>84</v>
      </c>
      <c r="J3" s="192" t="s">
        <v>209</v>
      </c>
      <c r="K3" s="192" t="s">
        <v>209</v>
      </c>
      <c r="N3" s="184" t="s">
        <v>659</v>
      </c>
      <c r="O3" s="184" t="s">
        <v>161</v>
      </c>
      <c r="P3" s="184" t="s">
        <v>83</v>
      </c>
      <c r="Q3" s="184" t="s">
        <v>83</v>
      </c>
      <c r="R3" s="184" t="s">
        <v>90</v>
      </c>
      <c r="S3" s="184" t="s">
        <v>167</v>
      </c>
      <c r="T3" s="184" t="s">
        <v>83</v>
      </c>
      <c r="U3" s="184" t="s">
        <v>164</v>
      </c>
      <c r="V3" s="187" t="s">
        <v>730</v>
      </c>
      <c r="W3" s="186" t="s">
        <v>292</v>
      </c>
      <c r="X3" s="187" t="s">
        <v>730</v>
      </c>
      <c r="Y3" s="186" t="s">
        <v>293</v>
      </c>
      <c r="Z3" s="186" t="s">
        <v>85</v>
      </c>
      <c r="AA3" s="185">
        <v>1</v>
      </c>
      <c r="AB3" s="188">
        <v>12.5</v>
      </c>
      <c r="AC3" s="188">
        <v>12.5</v>
      </c>
    </row>
    <row r="4" spans="1:29">
      <c r="A4" s="189" t="s">
        <v>87</v>
      </c>
      <c r="B4" s="190" t="s">
        <v>83</v>
      </c>
      <c r="C4" s="191" t="s">
        <v>118</v>
      </c>
      <c r="D4" s="191" t="s">
        <v>84</v>
      </c>
      <c r="E4" s="191" t="s">
        <v>84</v>
      </c>
      <c r="F4" s="191" t="s">
        <v>84</v>
      </c>
      <c r="G4" s="191" t="s">
        <v>84</v>
      </c>
      <c r="H4" s="191" t="s">
        <v>84</v>
      </c>
      <c r="I4" s="191" t="s">
        <v>84</v>
      </c>
      <c r="J4" s="191" t="s">
        <v>118</v>
      </c>
      <c r="K4" s="191" t="s">
        <v>118</v>
      </c>
      <c r="N4" s="184" t="s">
        <v>160</v>
      </c>
      <c r="O4" s="184" t="s">
        <v>161</v>
      </c>
      <c r="P4" s="184" t="s">
        <v>592</v>
      </c>
      <c r="Q4" s="184" t="s">
        <v>83</v>
      </c>
      <c r="R4" s="184" t="s">
        <v>86</v>
      </c>
      <c r="S4" s="184" t="s">
        <v>166</v>
      </c>
      <c r="T4" s="184" t="s">
        <v>83</v>
      </c>
      <c r="U4" s="184" t="s">
        <v>164</v>
      </c>
      <c r="V4" s="187" t="s">
        <v>730</v>
      </c>
      <c r="W4" s="186" t="s">
        <v>293</v>
      </c>
      <c r="X4" s="187" t="s">
        <v>730</v>
      </c>
      <c r="Y4" s="186" t="s">
        <v>296</v>
      </c>
      <c r="Z4" s="186" t="s">
        <v>85</v>
      </c>
      <c r="AA4" s="185">
        <v>1</v>
      </c>
      <c r="AB4" s="188">
        <v>12.5</v>
      </c>
      <c r="AC4" s="188">
        <v>12.5</v>
      </c>
    </row>
    <row r="5" spans="1:29">
      <c r="A5" s="190" t="s">
        <v>83</v>
      </c>
      <c r="B5" s="190" t="s">
        <v>89</v>
      </c>
      <c r="C5" s="192" t="s">
        <v>85</v>
      </c>
      <c r="D5" s="192" t="s">
        <v>84</v>
      </c>
      <c r="E5" s="192" t="s">
        <v>84</v>
      </c>
      <c r="F5" s="192" t="s">
        <v>84</v>
      </c>
      <c r="G5" s="192" t="s">
        <v>84</v>
      </c>
      <c r="H5" s="192" t="s">
        <v>84</v>
      </c>
      <c r="I5" s="192" t="s">
        <v>84</v>
      </c>
      <c r="J5" s="192" t="s">
        <v>85</v>
      </c>
      <c r="K5" s="192" t="s">
        <v>85</v>
      </c>
      <c r="N5" s="184" t="s">
        <v>160</v>
      </c>
      <c r="O5" s="184" t="s">
        <v>161</v>
      </c>
      <c r="P5" s="184" t="s">
        <v>162</v>
      </c>
      <c r="Q5" s="184" t="s">
        <v>83</v>
      </c>
      <c r="R5" s="184" t="s">
        <v>91</v>
      </c>
      <c r="S5" s="184" t="s">
        <v>165</v>
      </c>
      <c r="T5" s="184" t="s">
        <v>83</v>
      </c>
      <c r="U5" s="184" t="s">
        <v>164</v>
      </c>
      <c r="V5" s="187" t="s">
        <v>730</v>
      </c>
      <c r="W5" s="186" t="s">
        <v>293</v>
      </c>
      <c r="X5" s="187" t="s">
        <v>730</v>
      </c>
      <c r="Y5" s="186" t="s">
        <v>296</v>
      </c>
      <c r="Z5" s="186" t="s">
        <v>85</v>
      </c>
      <c r="AA5" s="185">
        <v>1</v>
      </c>
      <c r="AB5" s="188">
        <v>12.5</v>
      </c>
      <c r="AC5" s="188">
        <v>12.5</v>
      </c>
    </row>
    <row r="6" spans="1:29">
      <c r="A6" s="190" t="s">
        <v>83</v>
      </c>
      <c r="B6" s="190" t="s">
        <v>86</v>
      </c>
      <c r="C6" s="192" t="s">
        <v>85</v>
      </c>
      <c r="D6" s="192" t="s">
        <v>84</v>
      </c>
      <c r="E6" s="192" t="s">
        <v>84</v>
      </c>
      <c r="F6" s="192" t="s">
        <v>84</v>
      </c>
      <c r="G6" s="192" t="s">
        <v>84</v>
      </c>
      <c r="H6" s="192" t="s">
        <v>84</v>
      </c>
      <c r="I6" s="192" t="s">
        <v>84</v>
      </c>
      <c r="J6" s="192" t="s">
        <v>85</v>
      </c>
      <c r="K6" s="192" t="s">
        <v>85</v>
      </c>
      <c r="N6" s="184" t="s">
        <v>160</v>
      </c>
      <c r="O6" s="184" t="s">
        <v>161</v>
      </c>
      <c r="P6" s="184" t="s">
        <v>592</v>
      </c>
      <c r="Q6" s="184" t="s">
        <v>83</v>
      </c>
      <c r="R6" s="184" t="s">
        <v>89</v>
      </c>
      <c r="S6" s="184" t="s">
        <v>170</v>
      </c>
      <c r="T6" s="184" t="s">
        <v>83</v>
      </c>
      <c r="U6" s="184" t="s">
        <v>164</v>
      </c>
      <c r="V6" s="187" t="s">
        <v>730</v>
      </c>
      <c r="W6" s="186" t="s">
        <v>293</v>
      </c>
      <c r="X6" s="187" t="s">
        <v>730</v>
      </c>
      <c r="Y6" s="186" t="s">
        <v>296</v>
      </c>
      <c r="Z6" s="186" t="s">
        <v>85</v>
      </c>
      <c r="AA6" s="185">
        <v>1</v>
      </c>
      <c r="AB6" s="188">
        <v>12.5</v>
      </c>
      <c r="AC6" s="188">
        <v>12.5</v>
      </c>
    </row>
    <row r="7" spans="1:29">
      <c r="A7" s="190" t="s">
        <v>83</v>
      </c>
      <c r="B7" s="190" t="s">
        <v>90</v>
      </c>
      <c r="C7" s="192" t="s">
        <v>85</v>
      </c>
      <c r="D7" s="192" t="s">
        <v>84</v>
      </c>
      <c r="E7" s="192" t="s">
        <v>84</v>
      </c>
      <c r="F7" s="192" t="s">
        <v>84</v>
      </c>
      <c r="G7" s="192" t="s">
        <v>84</v>
      </c>
      <c r="H7" s="192" t="s">
        <v>84</v>
      </c>
      <c r="I7" s="192" t="s">
        <v>84</v>
      </c>
      <c r="J7" s="192" t="s">
        <v>85</v>
      </c>
      <c r="K7" s="192" t="s">
        <v>85</v>
      </c>
      <c r="N7" s="184" t="s">
        <v>659</v>
      </c>
      <c r="O7" s="184" t="s">
        <v>161</v>
      </c>
      <c r="P7" s="184" t="s">
        <v>739</v>
      </c>
      <c r="Q7" s="184" t="s">
        <v>83</v>
      </c>
      <c r="R7" s="184" t="s">
        <v>93</v>
      </c>
      <c r="S7" s="184" t="s">
        <v>168</v>
      </c>
      <c r="T7" s="184" t="s">
        <v>83</v>
      </c>
      <c r="U7" s="184" t="s">
        <v>164</v>
      </c>
      <c r="V7" s="187" t="s">
        <v>730</v>
      </c>
      <c r="W7" s="186" t="s">
        <v>306</v>
      </c>
      <c r="X7" s="187" t="s">
        <v>730</v>
      </c>
      <c r="Y7" s="186" t="s">
        <v>307</v>
      </c>
      <c r="Z7" s="186" t="s">
        <v>85</v>
      </c>
      <c r="AA7" s="185">
        <v>1</v>
      </c>
      <c r="AB7" s="188">
        <v>12.5</v>
      </c>
      <c r="AC7" s="188">
        <v>12.5</v>
      </c>
    </row>
    <row r="8" spans="1:29">
      <c r="A8" s="190" t="s">
        <v>83</v>
      </c>
      <c r="B8" s="190" t="s">
        <v>121</v>
      </c>
      <c r="C8" s="192" t="s">
        <v>85</v>
      </c>
      <c r="D8" s="192" t="s">
        <v>84</v>
      </c>
      <c r="E8" s="192" t="s">
        <v>84</v>
      </c>
      <c r="F8" s="192" t="s">
        <v>84</v>
      </c>
      <c r="G8" s="192" t="s">
        <v>84</v>
      </c>
      <c r="H8" s="192" t="s">
        <v>84</v>
      </c>
      <c r="I8" s="192" t="s">
        <v>84</v>
      </c>
      <c r="J8" s="192" t="s">
        <v>85</v>
      </c>
      <c r="K8" s="192" t="s">
        <v>85</v>
      </c>
      <c r="N8" s="184" t="s">
        <v>659</v>
      </c>
      <c r="O8" s="184" t="s">
        <v>161</v>
      </c>
      <c r="P8" s="184" t="s">
        <v>740</v>
      </c>
      <c r="Q8" s="184" t="s">
        <v>83</v>
      </c>
      <c r="R8" s="184" t="s">
        <v>91</v>
      </c>
      <c r="S8" s="184" t="s">
        <v>165</v>
      </c>
      <c r="T8" s="184" t="s">
        <v>83</v>
      </c>
      <c r="U8" s="184" t="s">
        <v>164</v>
      </c>
      <c r="V8" s="187" t="s">
        <v>730</v>
      </c>
      <c r="W8" s="186" t="s">
        <v>306</v>
      </c>
      <c r="X8" s="187" t="s">
        <v>730</v>
      </c>
      <c r="Y8" s="186" t="s">
        <v>307</v>
      </c>
      <c r="Z8" s="186" t="s">
        <v>85</v>
      </c>
      <c r="AA8" s="185">
        <v>1</v>
      </c>
      <c r="AB8" s="188">
        <v>12.5</v>
      </c>
      <c r="AC8" s="188">
        <v>12.5</v>
      </c>
    </row>
    <row r="9" spans="1:29">
      <c r="A9" s="190" t="s">
        <v>83</v>
      </c>
      <c r="B9" s="190" t="s">
        <v>91</v>
      </c>
      <c r="C9" s="192" t="s">
        <v>85</v>
      </c>
      <c r="D9" s="192" t="s">
        <v>84</v>
      </c>
      <c r="E9" s="192" t="s">
        <v>84</v>
      </c>
      <c r="F9" s="192" t="s">
        <v>84</v>
      </c>
      <c r="G9" s="192" t="s">
        <v>84</v>
      </c>
      <c r="H9" s="192" t="s">
        <v>84</v>
      </c>
      <c r="I9" s="192" t="s">
        <v>84</v>
      </c>
      <c r="J9" s="192" t="s">
        <v>85</v>
      </c>
      <c r="K9" s="192" t="s">
        <v>85</v>
      </c>
      <c r="N9" s="184" t="s">
        <v>659</v>
      </c>
      <c r="O9" s="184" t="s">
        <v>161</v>
      </c>
      <c r="P9" s="184" t="s">
        <v>741</v>
      </c>
      <c r="Q9" s="184" t="s">
        <v>83</v>
      </c>
      <c r="R9" s="184" t="s">
        <v>86</v>
      </c>
      <c r="S9" s="184" t="s">
        <v>166</v>
      </c>
      <c r="T9" s="184" t="s">
        <v>83</v>
      </c>
      <c r="U9" s="184" t="s">
        <v>164</v>
      </c>
      <c r="V9" s="187" t="s">
        <v>730</v>
      </c>
      <c r="W9" s="186" t="s">
        <v>354</v>
      </c>
      <c r="X9" s="187" t="s">
        <v>730</v>
      </c>
      <c r="Y9" s="186" t="s">
        <v>341</v>
      </c>
      <c r="Z9" s="186" t="s">
        <v>85</v>
      </c>
      <c r="AA9" s="185">
        <v>1</v>
      </c>
      <c r="AB9" s="188">
        <v>12.5</v>
      </c>
      <c r="AC9" s="188">
        <v>12.5</v>
      </c>
    </row>
    <row r="10" spans="1:29">
      <c r="A10" s="189" t="s">
        <v>282</v>
      </c>
      <c r="B10" s="190" t="s">
        <v>83</v>
      </c>
      <c r="C10" s="191" t="s">
        <v>84</v>
      </c>
      <c r="D10" s="191" t="s">
        <v>84</v>
      </c>
      <c r="E10" s="191" t="s">
        <v>84</v>
      </c>
      <c r="F10" s="191" t="s">
        <v>118</v>
      </c>
      <c r="G10" s="191" t="s">
        <v>209</v>
      </c>
      <c r="H10" s="191" t="s">
        <v>123</v>
      </c>
      <c r="I10" s="191" t="s">
        <v>285</v>
      </c>
      <c r="J10" s="191" t="s">
        <v>762</v>
      </c>
      <c r="K10" s="191" t="s">
        <v>762</v>
      </c>
      <c r="N10" s="184" t="s">
        <v>177</v>
      </c>
      <c r="O10" s="184" t="s">
        <v>161</v>
      </c>
      <c r="P10" s="184" t="s">
        <v>742</v>
      </c>
      <c r="Q10" s="184" t="s">
        <v>83</v>
      </c>
      <c r="R10" s="184" t="s">
        <v>89</v>
      </c>
      <c r="S10" s="184" t="s">
        <v>170</v>
      </c>
      <c r="T10" s="184" t="s">
        <v>83</v>
      </c>
      <c r="U10" s="184" t="s">
        <v>164</v>
      </c>
      <c r="V10" s="187" t="s">
        <v>731</v>
      </c>
      <c r="W10" s="186" t="s">
        <v>322</v>
      </c>
      <c r="X10" s="187" t="s">
        <v>731</v>
      </c>
      <c r="Y10" s="186" t="s">
        <v>307</v>
      </c>
      <c r="Z10" s="186" t="s">
        <v>138</v>
      </c>
      <c r="AA10" s="185">
        <v>2</v>
      </c>
      <c r="AB10" s="188">
        <v>12.5</v>
      </c>
      <c r="AC10" s="188">
        <v>25</v>
      </c>
    </row>
    <row r="11" spans="1:29">
      <c r="A11" s="190" t="s">
        <v>83</v>
      </c>
      <c r="B11" s="190" t="s">
        <v>89</v>
      </c>
      <c r="C11" s="192" t="s">
        <v>84</v>
      </c>
      <c r="D11" s="192" t="s">
        <v>84</v>
      </c>
      <c r="E11" s="192" t="s">
        <v>84</v>
      </c>
      <c r="F11" s="192" t="s">
        <v>84</v>
      </c>
      <c r="G11" s="192" t="s">
        <v>84</v>
      </c>
      <c r="H11" s="192" t="s">
        <v>123</v>
      </c>
      <c r="I11" s="192" t="s">
        <v>198</v>
      </c>
      <c r="J11" s="192" t="s">
        <v>138</v>
      </c>
      <c r="K11" s="192" t="s">
        <v>138</v>
      </c>
      <c r="N11" s="184" t="s">
        <v>177</v>
      </c>
      <c r="O11" s="184" t="s">
        <v>161</v>
      </c>
      <c r="P11" s="184" t="s">
        <v>742</v>
      </c>
      <c r="Q11" s="184" t="s">
        <v>83</v>
      </c>
      <c r="R11" s="184" t="s">
        <v>89</v>
      </c>
      <c r="S11" s="184" t="s">
        <v>170</v>
      </c>
      <c r="T11" s="184" t="s">
        <v>83</v>
      </c>
      <c r="U11" s="184" t="s">
        <v>164</v>
      </c>
      <c r="V11" s="187" t="s">
        <v>732</v>
      </c>
      <c r="W11" s="186" t="s">
        <v>292</v>
      </c>
      <c r="X11" s="187" t="s">
        <v>732</v>
      </c>
      <c r="Y11" s="186" t="s">
        <v>293</v>
      </c>
      <c r="Z11" s="186" t="s">
        <v>85</v>
      </c>
      <c r="AA11" s="185">
        <v>1</v>
      </c>
      <c r="AB11" s="188">
        <v>12.5</v>
      </c>
      <c r="AC11" s="188">
        <v>12.5</v>
      </c>
    </row>
    <row r="12" spans="1:29">
      <c r="A12" s="190" t="s">
        <v>83</v>
      </c>
      <c r="B12" s="190" t="s">
        <v>86</v>
      </c>
      <c r="C12" s="192" t="s">
        <v>84</v>
      </c>
      <c r="D12" s="192" t="s">
        <v>84</v>
      </c>
      <c r="E12" s="192" t="s">
        <v>84</v>
      </c>
      <c r="F12" s="192" t="s">
        <v>85</v>
      </c>
      <c r="G12" s="192" t="s">
        <v>84</v>
      </c>
      <c r="H12" s="192" t="s">
        <v>84</v>
      </c>
      <c r="I12" s="192" t="s">
        <v>123</v>
      </c>
      <c r="J12" s="192" t="s">
        <v>141</v>
      </c>
      <c r="K12" s="192" t="s">
        <v>141</v>
      </c>
      <c r="N12" s="184" t="s">
        <v>171</v>
      </c>
      <c r="O12" s="184" t="s">
        <v>161</v>
      </c>
      <c r="P12" s="184" t="s">
        <v>743</v>
      </c>
      <c r="Q12" s="184" t="s">
        <v>83</v>
      </c>
      <c r="R12" s="184" t="s">
        <v>86</v>
      </c>
      <c r="S12" s="184" t="s">
        <v>166</v>
      </c>
      <c r="T12" s="184" t="s">
        <v>83</v>
      </c>
      <c r="U12" s="184" t="s">
        <v>164</v>
      </c>
      <c r="V12" s="187" t="s">
        <v>732</v>
      </c>
      <c r="W12" s="186" t="s">
        <v>377</v>
      </c>
      <c r="X12" s="187" t="s">
        <v>732</v>
      </c>
      <c r="Y12" s="186" t="s">
        <v>359</v>
      </c>
      <c r="Z12" s="186" t="s">
        <v>138</v>
      </c>
      <c r="AA12" s="185">
        <v>2</v>
      </c>
      <c r="AB12" s="188">
        <v>12.5</v>
      </c>
      <c r="AC12" s="188">
        <v>25</v>
      </c>
    </row>
    <row r="13" spans="1:29">
      <c r="A13" s="190" t="s">
        <v>83</v>
      </c>
      <c r="B13" s="190" t="s">
        <v>90</v>
      </c>
      <c r="C13" s="192" t="s">
        <v>84</v>
      </c>
      <c r="D13" s="192" t="s">
        <v>84</v>
      </c>
      <c r="E13" s="192" t="s">
        <v>84</v>
      </c>
      <c r="F13" s="192" t="s">
        <v>138</v>
      </c>
      <c r="G13" s="192" t="s">
        <v>84</v>
      </c>
      <c r="H13" s="192" t="s">
        <v>84</v>
      </c>
      <c r="I13" s="192" t="s">
        <v>189</v>
      </c>
      <c r="J13" s="192" t="s">
        <v>142</v>
      </c>
      <c r="K13" s="192" t="s">
        <v>142</v>
      </c>
      <c r="N13" s="184" t="s">
        <v>319</v>
      </c>
      <c r="O13" s="184" t="s">
        <v>161</v>
      </c>
      <c r="P13" s="184" t="s">
        <v>744</v>
      </c>
      <c r="Q13" s="184" t="s">
        <v>615</v>
      </c>
      <c r="R13" s="184" t="s">
        <v>90</v>
      </c>
      <c r="S13" s="184" t="s">
        <v>167</v>
      </c>
      <c r="T13" s="184" t="s">
        <v>83</v>
      </c>
      <c r="U13" s="184" t="s">
        <v>164</v>
      </c>
      <c r="V13" s="187" t="s">
        <v>733</v>
      </c>
      <c r="W13" s="186" t="s">
        <v>318</v>
      </c>
      <c r="X13" s="187" t="s">
        <v>733</v>
      </c>
      <c r="Y13" s="186" t="s">
        <v>293</v>
      </c>
      <c r="Z13" s="186" t="s">
        <v>138</v>
      </c>
      <c r="AA13" s="185">
        <v>2</v>
      </c>
      <c r="AB13" s="188">
        <v>12.5</v>
      </c>
      <c r="AC13" s="188">
        <v>25</v>
      </c>
    </row>
    <row r="14" spans="1:29">
      <c r="A14" s="190" t="s">
        <v>83</v>
      </c>
      <c r="B14" s="190" t="s">
        <v>92</v>
      </c>
      <c r="C14" s="192" t="s">
        <v>84</v>
      </c>
      <c r="D14" s="192" t="s">
        <v>84</v>
      </c>
      <c r="E14" s="192" t="s">
        <v>84</v>
      </c>
      <c r="F14" s="192" t="s">
        <v>84</v>
      </c>
      <c r="G14" s="192" t="s">
        <v>84</v>
      </c>
      <c r="H14" s="192" t="s">
        <v>84</v>
      </c>
      <c r="I14" s="192" t="s">
        <v>209</v>
      </c>
      <c r="J14" s="192" t="s">
        <v>209</v>
      </c>
      <c r="K14" s="192" t="s">
        <v>209</v>
      </c>
      <c r="N14" s="184" t="s">
        <v>171</v>
      </c>
      <c r="O14" s="184" t="s">
        <v>161</v>
      </c>
      <c r="P14" s="184" t="s">
        <v>745</v>
      </c>
      <c r="Q14" s="184" t="s">
        <v>83</v>
      </c>
      <c r="R14" s="184" t="s">
        <v>86</v>
      </c>
      <c r="S14" s="184" t="s">
        <v>166</v>
      </c>
      <c r="T14" s="184" t="s">
        <v>83</v>
      </c>
      <c r="U14" s="184" t="s">
        <v>164</v>
      </c>
      <c r="V14" s="187" t="s">
        <v>733</v>
      </c>
      <c r="W14" s="186" t="s">
        <v>322</v>
      </c>
      <c r="X14" s="187" t="s">
        <v>733</v>
      </c>
      <c r="Y14" s="186" t="s">
        <v>306</v>
      </c>
      <c r="Z14" s="186" t="s">
        <v>85</v>
      </c>
      <c r="AA14" s="185">
        <v>1</v>
      </c>
      <c r="AB14" s="188">
        <v>12.5</v>
      </c>
      <c r="AC14" s="188">
        <v>12.5</v>
      </c>
    </row>
    <row r="15" spans="1:29">
      <c r="A15" s="190" t="s">
        <v>83</v>
      </c>
      <c r="B15" s="190" t="s">
        <v>93</v>
      </c>
      <c r="C15" s="192" t="s">
        <v>84</v>
      </c>
      <c r="D15" s="192" t="s">
        <v>84</v>
      </c>
      <c r="E15" s="192" t="s">
        <v>84</v>
      </c>
      <c r="F15" s="192" t="s">
        <v>138</v>
      </c>
      <c r="G15" s="192" t="s">
        <v>209</v>
      </c>
      <c r="H15" s="192" t="s">
        <v>84</v>
      </c>
      <c r="I15" s="192" t="s">
        <v>84</v>
      </c>
      <c r="J15" s="192" t="s">
        <v>118</v>
      </c>
      <c r="K15" s="192" t="s">
        <v>118</v>
      </c>
      <c r="N15" s="184" t="s">
        <v>319</v>
      </c>
      <c r="O15" s="184" t="s">
        <v>161</v>
      </c>
      <c r="P15" s="184" t="s">
        <v>746</v>
      </c>
      <c r="Q15" s="184" t="s">
        <v>747</v>
      </c>
      <c r="R15" s="184" t="s">
        <v>86</v>
      </c>
      <c r="S15" s="184" t="s">
        <v>166</v>
      </c>
      <c r="T15" s="184" t="s">
        <v>83</v>
      </c>
      <c r="U15" s="184" t="s">
        <v>164</v>
      </c>
      <c r="V15" s="187" t="s">
        <v>733</v>
      </c>
      <c r="W15" s="186" t="s">
        <v>322</v>
      </c>
      <c r="X15" s="187" t="s">
        <v>733</v>
      </c>
      <c r="Y15" s="186" t="s">
        <v>306</v>
      </c>
      <c r="Z15" s="186" t="s">
        <v>85</v>
      </c>
      <c r="AA15" s="185">
        <v>1</v>
      </c>
      <c r="AB15" s="188">
        <v>12.5</v>
      </c>
      <c r="AC15" s="188">
        <v>12.5</v>
      </c>
    </row>
    <row r="16" spans="1:29">
      <c r="A16" s="189" t="s">
        <v>105</v>
      </c>
      <c r="B16" s="190" t="s">
        <v>83</v>
      </c>
      <c r="C16" s="191" t="s">
        <v>84</v>
      </c>
      <c r="D16" s="191" t="s">
        <v>138</v>
      </c>
      <c r="E16" s="191" t="s">
        <v>85</v>
      </c>
      <c r="F16" s="191" t="s">
        <v>84</v>
      </c>
      <c r="G16" s="191" t="s">
        <v>198</v>
      </c>
      <c r="H16" s="191" t="s">
        <v>85</v>
      </c>
      <c r="I16" s="191" t="s">
        <v>84</v>
      </c>
      <c r="J16" s="191" t="s">
        <v>249</v>
      </c>
      <c r="K16" s="191" t="s">
        <v>249</v>
      </c>
      <c r="N16" s="184" t="s">
        <v>304</v>
      </c>
      <c r="O16" s="184" t="s">
        <v>161</v>
      </c>
      <c r="P16" s="184" t="s">
        <v>748</v>
      </c>
      <c r="Q16" s="184" t="s">
        <v>83</v>
      </c>
      <c r="R16" s="184" t="s">
        <v>92</v>
      </c>
      <c r="S16" s="184" t="s">
        <v>163</v>
      </c>
      <c r="T16" s="184" t="s">
        <v>83</v>
      </c>
      <c r="U16" s="184" t="s">
        <v>164</v>
      </c>
      <c r="V16" s="187" t="s">
        <v>733</v>
      </c>
      <c r="W16" s="186" t="s">
        <v>340</v>
      </c>
      <c r="X16" s="187" t="s">
        <v>733</v>
      </c>
      <c r="Y16" s="186" t="s">
        <v>749</v>
      </c>
      <c r="Z16" s="186" t="s">
        <v>189</v>
      </c>
      <c r="AA16" s="185">
        <v>0.75</v>
      </c>
      <c r="AB16" s="188">
        <v>12.5</v>
      </c>
      <c r="AC16" s="188">
        <v>9.3800000000000008</v>
      </c>
    </row>
    <row r="17" spans="1:29">
      <c r="A17" s="190" t="s">
        <v>83</v>
      </c>
      <c r="B17" s="190" t="s">
        <v>89</v>
      </c>
      <c r="C17" s="192" t="s">
        <v>84</v>
      </c>
      <c r="D17" s="192" t="s">
        <v>138</v>
      </c>
      <c r="E17" s="192" t="s">
        <v>85</v>
      </c>
      <c r="F17" s="192" t="s">
        <v>84</v>
      </c>
      <c r="G17" s="192" t="s">
        <v>84</v>
      </c>
      <c r="H17" s="192" t="s">
        <v>85</v>
      </c>
      <c r="I17" s="192" t="s">
        <v>84</v>
      </c>
      <c r="J17" s="192" t="s">
        <v>117</v>
      </c>
      <c r="K17" s="192" t="s">
        <v>117</v>
      </c>
      <c r="N17" s="184" t="s">
        <v>177</v>
      </c>
      <c r="O17" s="184" t="s">
        <v>161</v>
      </c>
      <c r="P17" s="184" t="s">
        <v>750</v>
      </c>
      <c r="Q17" s="184" t="s">
        <v>83</v>
      </c>
      <c r="R17" s="184" t="s">
        <v>86</v>
      </c>
      <c r="S17" s="184" t="s">
        <v>166</v>
      </c>
      <c r="T17" s="184" t="s">
        <v>83</v>
      </c>
      <c r="U17" s="184" t="s">
        <v>164</v>
      </c>
      <c r="V17" s="187" t="s">
        <v>734</v>
      </c>
      <c r="W17" s="186" t="s">
        <v>318</v>
      </c>
      <c r="X17" s="187" t="s">
        <v>734</v>
      </c>
      <c r="Y17" s="186" t="s">
        <v>351</v>
      </c>
      <c r="Z17" s="186" t="s">
        <v>198</v>
      </c>
      <c r="AA17" s="185">
        <v>0.5</v>
      </c>
      <c r="AB17" s="188">
        <v>12.5</v>
      </c>
      <c r="AC17" s="188">
        <v>6.25</v>
      </c>
    </row>
    <row r="18" spans="1:29">
      <c r="A18" s="190" t="s">
        <v>83</v>
      </c>
      <c r="B18" s="190" t="s">
        <v>86</v>
      </c>
      <c r="C18" s="192" t="s">
        <v>84</v>
      </c>
      <c r="D18" s="192" t="s">
        <v>84</v>
      </c>
      <c r="E18" s="192" t="s">
        <v>84</v>
      </c>
      <c r="F18" s="192" t="s">
        <v>84</v>
      </c>
      <c r="G18" s="192" t="s">
        <v>198</v>
      </c>
      <c r="H18" s="192" t="s">
        <v>84</v>
      </c>
      <c r="I18" s="192" t="s">
        <v>84</v>
      </c>
      <c r="J18" s="192" t="s">
        <v>198</v>
      </c>
      <c r="K18" s="192" t="s">
        <v>198</v>
      </c>
      <c r="N18" s="184" t="s">
        <v>319</v>
      </c>
      <c r="O18" s="184" t="s">
        <v>161</v>
      </c>
      <c r="P18" s="184" t="s">
        <v>751</v>
      </c>
      <c r="Q18" s="184" t="s">
        <v>611</v>
      </c>
      <c r="R18" s="184" t="s">
        <v>89</v>
      </c>
      <c r="S18" s="184" t="s">
        <v>170</v>
      </c>
      <c r="T18" s="184" t="s">
        <v>83</v>
      </c>
      <c r="U18" s="184" t="s">
        <v>164</v>
      </c>
      <c r="V18" s="187" t="s">
        <v>735</v>
      </c>
      <c r="W18" s="186" t="s">
        <v>292</v>
      </c>
      <c r="X18" s="187" t="s">
        <v>735</v>
      </c>
      <c r="Y18" s="186" t="s">
        <v>298</v>
      </c>
      <c r="Z18" s="186" t="s">
        <v>123</v>
      </c>
      <c r="AA18" s="185">
        <v>1.5</v>
      </c>
      <c r="AB18" s="188">
        <v>12.5</v>
      </c>
      <c r="AC18" s="188">
        <v>18.75</v>
      </c>
    </row>
    <row r="19" spans="1:29">
      <c r="A19" s="189" t="s">
        <v>287</v>
      </c>
      <c r="B19" s="190" t="s">
        <v>83</v>
      </c>
      <c r="C19" s="191" t="s">
        <v>84</v>
      </c>
      <c r="D19" s="191" t="s">
        <v>84</v>
      </c>
      <c r="E19" s="191" t="s">
        <v>84</v>
      </c>
      <c r="F19" s="191" t="s">
        <v>189</v>
      </c>
      <c r="G19" s="191" t="s">
        <v>84</v>
      </c>
      <c r="H19" s="191" t="s">
        <v>138</v>
      </c>
      <c r="I19" s="191" t="s">
        <v>138</v>
      </c>
      <c r="J19" s="191" t="s">
        <v>737</v>
      </c>
      <c r="K19" s="191" t="s">
        <v>737</v>
      </c>
      <c r="N19" s="184" t="s">
        <v>177</v>
      </c>
      <c r="O19" s="184" t="s">
        <v>161</v>
      </c>
      <c r="P19" s="184" t="s">
        <v>752</v>
      </c>
      <c r="Q19" s="184" t="s">
        <v>83</v>
      </c>
      <c r="R19" s="184" t="s">
        <v>89</v>
      </c>
      <c r="S19" s="184" t="s">
        <v>170</v>
      </c>
      <c r="T19" s="184" t="s">
        <v>83</v>
      </c>
      <c r="U19" s="184" t="s">
        <v>164</v>
      </c>
      <c r="V19" s="187" t="s">
        <v>735</v>
      </c>
      <c r="W19" s="186" t="s">
        <v>298</v>
      </c>
      <c r="X19" s="187" t="s">
        <v>735</v>
      </c>
      <c r="Y19" s="186" t="s">
        <v>374</v>
      </c>
      <c r="Z19" s="186" t="s">
        <v>85</v>
      </c>
      <c r="AA19" s="185">
        <v>1</v>
      </c>
      <c r="AB19" s="188">
        <v>12.5</v>
      </c>
      <c r="AC19" s="188">
        <v>12.5</v>
      </c>
    </row>
    <row r="20" spans="1:29">
      <c r="A20" s="190" t="s">
        <v>83</v>
      </c>
      <c r="B20" s="190" t="s">
        <v>91</v>
      </c>
      <c r="C20" s="192" t="s">
        <v>84</v>
      </c>
      <c r="D20" s="192" t="s">
        <v>84</v>
      </c>
      <c r="E20" s="192" t="s">
        <v>84</v>
      </c>
      <c r="F20" s="192" t="s">
        <v>84</v>
      </c>
      <c r="G20" s="192" t="s">
        <v>84</v>
      </c>
      <c r="H20" s="196" t="s">
        <v>138</v>
      </c>
      <c r="I20" s="196" t="s">
        <v>138</v>
      </c>
      <c r="J20" s="196" t="s">
        <v>117</v>
      </c>
      <c r="K20" s="196">
        <v>0</v>
      </c>
      <c r="L20" s="197" t="s">
        <v>765</v>
      </c>
      <c r="N20" s="184" t="s">
        <v>304</v>
      </c>
      <c r="O20" s="184" t="s">
        <v>161</v>
      </c>
      <c r="P20" s="184" t="s">
        <v>753</v>
      </c>
      <c r="Q20" s="184" t="s">
        <v>83</v>
      </c>
      <c r="R20" s="184" t="s">
        <v>91</v>
      </c>
      <c r="S20" s="184" t="s">
        <v>165</v>
      </c>
      <c r="T20" s="184" t="s">
        <v>83</v>
      </c>
      <c r="U20" s="184" t="s">
        <v>164</v>
      </c>
      <c r="V20" s="187" t="s">
        <v>735</v>
      </c>
      <c r="W20" s="186" t="s">
        <v>329</v>
      </c>
      <c r="X20" s="187" t="s">
        <v>735</v>
      </c>
      <c r="Y20" s="186" t="s">
        <v>754</v>
      </c>
      <c r="Z20" s="186" t="s">
        <v>138</v>
      </c>
      <c r="AA20" s="185">
        <v>2</v>
      </c>
      <c r="AB20" s="188">
        <v>12.5</v>
      </c>
      <c r="AC20" s="188">
        <v>25</v>
      </c>
    </row>
    <row r="21" spans="1:29">
      <c r="A21" s="190" t="s">
        <v>83</v>
      </c>
      <c r="B21" s="190" t="s">
        <v>92</v>
      </c>
      <c r="C21" s="192" t="s">
        <v>84</v>
      </c>
      <c r="D21" s="192" t="s">
        <v>84</v>
      </c>
      <c r="E21" s="192" t="s">
        <v>84</v>
      </c>
      <c r="F21" s="192" t="s">
        <v>189</v>
      </c>
      <c r="G21" s="192" t="s">
        <v>84</v>
      </c>
      <c r="H21" s="192" t="s">
        <v>84</v>
      </c>
      <c r="I21" s="192" t="s">
        <v>84</v>
      </c>
      <c r="J21" s="192" t="s">
        <v>189</v>
      </c>
      <c r="K21" s="192" t="s">
        <v>189</v>
      </c>
      <c r="N21" s="184" t="s">
        <v>319</v>
      </c>
      <c r="O21" s="184" t="s">
        <v>161</v>
      </c>
      <c r="P21" s="184" t="s">
        <v>755</v>
      </c>
      <c r="Q21" s="184" t="s">
        <v>756</v>
      </c>
      <c r="R21" s="184" t="s">
        <v>86</v>
      </c>
      <c r="S21" s="184" t="s">
        <v>166</v>
      </c>
      <c r="T21" s="184" t="s">
        <v>83</v>
      </c>
      <c r="U21" s="184" t="s">
        <v>164</v>
      </c>
      <c r="V21" s="187" t="s">
        <v>736</v>
      </c>
      <c r="W21" s="186" t="s">
        <v>318</v>
      </c>
      <c r="X21" s="187" t="s">
        <v>736</v>
      </c>
      <c r="Y21" s="186" t="s">
        <v>292</v>
      </c>
      <c r="Z21" s="186" t="s">
        <v>85</v>
      </c>
      <c r="AA21" s="185">
        <v>1</v>
      </c>
      <c r="AB21" s="188">
        <v>12.5</v>
      </c>
      <c r="AC21" s="188">
        <v>12.5</v>
      </c>
    </row>
    <row r="22" spans="1:29">
      <c r="A22" s="189" t="s">
        <v>643</v>
      </c>
      <c r="B22" s="190" t="s">
        <v>83</v>
      </c>
      <c r="C22" s="191" t="s">
        <v>117</v>
      </c>
      <c r="D22" s="191" t="s">
        <v>84</v>
      </c>
      <c r="E22" s="191" t="s">
        <v>84</v>
      </c>
      <c r="F22" s="191" t="s">
        <v>84</v>
      </c>
      <c r="G22" s="191" t="s">
        <v>84</v>
      </c>
      <c r="H22" s="191" t="s">
        <v>84</v>
      </c>
      <c r="I22" s="191" t="s">
        <v>84</v>
      </c>
      <c r="J22" s="191" t="s">
        <v>117</v>
      </c>
      <c r="K22" s="191" t="s">
        <v>117</v>
      </c>
      <c r="N22" s="184" t="s">
        <v>319</v>
      </c>
      <c r="O22" s="184" t="s">
        <v>161</v>
      </c>
      <c r="P22" s="184" t="s">
        <v>757</v>
      </c>
      <c r="Q22" s="184" t="s">
        <v>611</v>
      </c>
      <c r="R22" s="184" t="s">
        <v>89</v>
      </c>
      <c r="S22" s="184" t="s">
        <v>170</v>
      </c>
      <c r="T22" s="184" t="s">
        <v>83</v>
      </c>
      <c r="U22" s="184" t="s">
        <v>164</v>
      </c>
      <c r="V22" s="187" t="s">
        <v>736</v>
      </c>
      <c r="W22" s="186" t="s">
        <v>292</v>
      </c>
      <c r="X22" s="187" t="s">
        <v>736</v>
      </c>
      <c r="Y22" s="186" t="s">
        <v>313</v>
      </c>
      <c r="Z22" s="186" t="s">
        <v>198</v>
      </c>
      <c r="AA22" s="185">
        <v>0.5</v>
      </c>
      <c r="AB22" s="188">
        <v>12.5</v>
      </c>
      <c r="AC22" s="188">
        <v>6.25</v>
      </c>
    </row>
    <row r="23" spans="1:29">
      <c r="A23" s="190" t="s">
        <v>83</v>
      </c>
      <c r="B23" s="190" t="s">
        <v>86</v>
      </c>
      <c r="C23" s="192" t="s">
        <v>85</v>
      </c>
      <c r="D23" s="192" t="s">
        <v>84</v>
      </c>
      <c r="E23" s="192" t="s">
        <v>84</v>
      </c>
      <c r="F23" s="192" t="s">
        <v>84</v>
      </c>
      <c r="G23" s="192" t="s">
        <v>84</v>
      </c>
      <c r="H23" s="192" t="s">
        <v>84</v>
      </c>
      <c r="I23" s="192" t="s">
        <v>84</v>
      </c>
      <c r="J23" s="192" t="s">
        <v>85</v>
      </c>
      <c r="K23" s="192" t="s">
        <v>85</v>
      </c>
      <c r="N23" s="184" t="s">
        <v>304</v>
      </c>
      <c r="O23" s="184" t="s">
        <v>161</v>
      </c>
      <c r="P23" s="184" t="s">
        <v>753</v>
      </c>
      <c r="Q23" s="184" t="s">
        <v>83</v>
      </c>
      <c r="R23" s="184" t="s">
        <v>91</v>
      </c>
      <c r="S23" s="184" t="s">
        <v>165</v>
      </c>
      <c r="T23" s="184" t="s">
        <v>83</v>
      </c>
      <c r="U23" s="184" t="s">
        <v>164</v>
      </c>
      <c r="V23" s="187" t="s">
        <v>736</v>
      </c>
      <c r="W23" s="186" t="s">
        <v>307</v>
      </c>
      <c r="X23" s="187" t="s">
        <v>736</v>
      </c>
      <c r="Y23" s="186" t="s">
        <v>328</v>
      </c>
      <c r="Z23" s="186" t="s">
        <v>138</v>
      </c>
      <c r="AA23" s="185">
        <v>2</v>
      </c>
      <c r="AB23" s="188">
        <v>12.5</v>
      </c>
      <c r="AC23" s="188">
        <v>25</v>
      </c>
    </row>
    <row r="24" spans="1:29">
      <c r="A24" s="190" t="s">
        <v>83</v>
      </c>
      <c r="B24" s="190" t="s">
        <v>90</v>
      </c>
      <c r="C24" s="192" t="s">
        <v>85</v>
      </c>
      <c r="D24" s="192" t="s">
        <v>84</v>
      </c>
      <c r="E24" s="192" t="s">
        <v>84</v>
      </c>
      <c r="F24" s="192" t="s">
        <v>84</v>
      </c>
      <c r="G24" s="192" t="s">
        <v>84</v>
      </c>
      <c r="H24" s="192" t="s">
        <v>84</v>
      </c>
      <c r="I24" s="192" t="s">
        <v>84</v>
      </c>
      <c r="J24" s="192" t="s">
        <v>85</v>
      </c>
      <c r="K24" s="192" t="s">
        <v>85</v>
      </c>
      <c r="N24" s="184" t="s">
        <v>319</v>
      </c>
      <c r="O24" s="184" t="s">
        <v>161</v>
      </c>
      <c r="P24" s="184" t="s">
        <v>758</v>
      </c>
      <c r="Q24" s="184" t="s">
        <v>83</v>
      </c>
      <c r="R24" s="184" t="s">
        <v>92</v>
      </c>
      <c r="S24" s="184" t="s">
        <v>163</v>
      </c>
      <c r="T24" s="184" t="s">
        <v>83</v>
      </c>
      <c r="U24" s="184" t="s">
        <v>164</v>
      </c>
      <c r="V24" s="187" t="s">
        <v>736</v>
      </c>
      <c r="W24" s="186" t="s">
        <v>327</v>
      </c>
      <c r="X24" s="187" t="s">
        <v>736</v>
      </c>
      <c r="Y24" s="186" t="s">
        <v>329</v>
      </c>
      <c r="Z24" s="186" t="s">
        <v>209</v>
      </c>
      <c r="AA24" s="185">
        <v>3</v>
      </c>
      <c r="AB24" s="188">
        <v>12.5</v>
      </c>
      <c r="AC24" s="188">
        <v>37.5</v>
      </c>
    </row>
    <row r="25" spans="1:29">
      <c r="A25" s="190" t="s">
        <v>83</v>
      </c>
      <c r="B25" s="190" t="s">
        <v>91</v>
      </c>
      <c r="C25" s="192" t="s">
        <v>85</v>
      </c>
      <c r="D25" s="192" t="s">
        <v>84</v>
      </c>
      <c r="E25" s="192" t="s">
        <v>84</v>
      </c>
      <c r="F25" s="192" t="s">
        <v>84</v>
      </c>
      <c r="G25" s="192" t="s">
        <v>84</v>
      </c>
      <c r="H25" s="192" t="s">
        <v>84</v>
      </c>
      <c r="I25" s="192" t="s">
        <v>84</v>
      </c>
      <c r="J25" s="192" t="s">
        <v>85</v>
      </c>
      <c r="K25" s="192" t="s">
        <v>85</v>
      </c>
      <c r="N25" s="184" t="s">
        <v>319</v>
      </c>
      <c r="O25" s="184" t="s">
        <v>161</v>
      </c>
      <c r="P25" s="184" t="s">
        <v>759</v>
      </c>
      <c r="Q25" s="184" t="s">
        <v>760</v>
      </c>
      <c r="R25" s="184" t="s">
        <v>86</v>
      </c>
      <c r="S25" s="184" t="s">
        <v>166</v>
      </c>
      <c r="T25" s="184" t="s">
        <v>83</v>
      </c>
      <c r="U25" s="184" t="s">
        <v>164</v>
      </c>
      <c r="V25" s="187" t="s">
        <v>736</v>
      </c>
      <c r="W25" s="186" t="s">
        <v>359</v>
      </c>
      <c r="X25" s="187" t="s">
        <v>736</v>
      </c>
      <c r="Y25" s="186" t="s">
        <v>360</v>
      </c>
      <c r="Z25" s="186" t="s">
        <v>198</v>
      </c>
      <c r="AA25" s="185">
        <v>0.5</v>
      </c>
      <c r="AB25" s="188">
        <v>12.5</v>
      </c>
      <c r="AC25" s="188">
        <v>6.25</v>
      </c>
    </row>
    <row r="26" spans="1:29">
      <c r="A26" s="190" t="s">
        <v>83</v>
      </c>
      <c r="B26" s="190" t="s">
        <v>93</v>
      </c>
      <c r="C26" s="192" t="s">
        <v>85</v>
      </c>
      <c r="D26" s="192" t="s">
        <v>84</v>
      </c>
      <c r="E26" s="192" t="s">
        <v>84</v>
      </c>
      <c r="F26" s="192" t="s">
        <v>84</v>
      </c>
      <c r="G26" s="192" t="s">
        <v>84</v>
      </c>
      <c r="H26" s="192" t="s">
        <v>84</v>
      </c>
      <c r="I26" s="192" t="s">
        <v>84</v>
      </c>
      <c r="J26" s="192" t="s">
        <v>85</v>
      </c>
      <c r="K26" s="192" t="s">
        <v>85</v>
      </c>
    </row>
    <row r="27" spans="1:29">
      <c r="A27" s="193" t="s">
        <v>94</v>
      </c>
      <c r="B27" s="194" t="s">
        <v>83</v>
      </c>
      <c r="C27" s="195" t="s">
        <v>283</v>
      </c>
      <c r="D27" s="195" t="s">
        <v>138</v>
      </c>
      <c r="E27" s="195" t="s">
        <v>209</v>
      </c>
      <c r="F27" s="195" t="s">
        <v>763</v>
      </c>
      <c r="G27" s="195" t="s">
        <v>245</v>
      </c>
      <c r="H27" s="195" t="s">
        <v>249</v>
      </c>
      <c r="I27" s="195" t="s">
        <v>199</v>
      </c>
      <c r="J27" s="195" t="s">
        <v>764</v>
      </c>
      <c r="K27" s="195"/>
    </row>
    <row r="28" spans="1:29">
      <c r="J28" t="s">
        <v>190</v>
      </c>
      <c r="K28">
        <v>32.5</v>
      </c>
    </row>
    <row r="30" spans="1:29">
      <c r="J30" t="s">
        <v>766</v>
      </c>
    </row>
    <row r="35" spans="17:17">
      <c r="Q35" t="s">
        <v>1401</v>
      </c>
    </row>
    <row r="36" spans="17:17">
      <c r="Q36" t="s">
        <v>1402</v>
      </c>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E128D-3FA6-4C1A-8572-D752095002B7}">
  <dimension ref="A1:AB38"/>
  <sheetViews>
    <sheetView topLeftCell="B16" workbookViewId="0">
      <selection activeCell="O88" sqref="O88"/>
    </sheetView>
  </sheetViews>
  <sheetFormatPr baseColWidth="10" defaultColWidth="12.6640625" defaultRowHeight="15"/>
  <cols>
    <col min="1" max="1" width="29.6640625" bestFit="1" customWidth="1"/>
    <col min="2" max="2" width="13" bestFit="1" customWidth="1"/>
    <col min="3" max="9" width="9.83203125" bestFit="1" customWidth="1"/>
    <col min="10" max="10" width="10.6640625" bestFit="1" customWidth="1"/>
    <col min="11" max="11" width="11.6640625" bestFit="1" customWidth="1"/>
    <col min="13" max="13" width="12.1640625" bestFit="1" customWidth="1"/>
    <col min="14" max="14" width="14.1640625" bestFit="1" customWidth="1"/>
    <col min="15" max="15" width="255.6640625" bestFit="1" customWidth="1"/>
    <col min="16" max="17" width="13"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33203125" bestFit="1" customWidth="1"/>
  </cols>
  <sheetData>
    <row r="1" spans="1:28">
      <c r="A1" s="198" t="s">
        <v>72</v>
      </c>
      <c r="B1" s="198" t="s">
        <v>73</v>
      </c>
      <c r="C1" s="198" t="s">
        <v>767</v>
      </c>
      <c r="D1" s="198" t="s">
        <v>768</v>
      </c>
      <c r="E1" s="198" t="s">
        <v>769</v>
      </c>
      <c r="F1" s="198" t="s">
        <v>770</v>
      </c>
      <c r="G1" s="198" t="s">
        <v>771</v>
      </c>
      <c r="H1" s="198" t="s">
        <v>772</v>
      </c>
      <c r="I1" s="198" t="s">
        <v>773</v>
      </c>
      <c r="J1" s="198" t="s">
        <v>81</v>
      </c>
      <c r="K1" s="84" t="s">
        <v>430</v>
      </c>
      <c r="M1" s="205" t="s">
        <v>72</v>
      </c>
      <c r="N1" s="205" t="s">
        <v>146</v>
      </c>
      <c r="O1" s="205" t="s">
        <v>147</v>
      </c>
      <c r="P1" s="205" t="s">
        <v>148</v>
      </c>
      <c r="Q1" s="205" t="s">
        <v>73</v>
      </c>
      <c r="R1" s="205" t="s">
        <v>149</v>
      </c>
      <c r="S1" s="205" t="s">
        <v>150</v>
      </c>
      <c r="T1" s="205" t="s">
        <v>151</v>
      </c>
      <c r="U1" s="205" t="s">
        <v>152</v>
      </c>
      <c r="V1" s="205" t="s">
        <v>153</v>
      </c>
      <c r="W1" s="205" t="s">
        <v>154</v>
      </c>
      <c r="X1" s="205" t="s">
        <v>155</v>
      </c>
      <c r="Y1" s="205" t="s">
        <v>156</v>
      </c>
      <c r="Z1" s="205" t="s">
        <v>157</v>
      </c>
      <c r="AA1" s="205" t="s">
        <v>158</v>
      </c>
      <c r="AB1" s="205" t="s">
        <v>159</v>
      </c>
    </row>
    <row r="2" spans="1:28">
      <c r="A2" s="198" t="s">
        <v>87</v>
      </c>
      <c r="B2" s="199" t="s">
        <v>83</v>
      </c>
      <c r="C2" s="200" t="s">
        <v>737</v>
      </c>
      <c r="D2" s="200" t="s">
        <v>84</v>
      </c>
      <c r="E2" s="200" t="s">
        <v>84</v>
      </c>
      <c r="F2" s="200" t="s">
        <v>84</v>
      </c>
      <c r="G2" s="200" t="s">
        <v>84</v>
      </c>
      <c r="H2" s="200" t="s">
        <v>84</v>
      </c>
      <c r="I2" s="200" t="s">
        <v>84</v>
      </c>
      <c r="J2" s="200" t="s">
        <v>737</v>
      </c>
      <c r="K2" s="200" t="s">
        <v>737</v>
      </c>
      <c r="M2" s="206" t="s">
        <v>160</v>
      </c>
      <c r="N2" s="206" t="s">
        <v>161</v>
      </c>
      <c r="O2" s="206" t="s">
        <v>592</v>
      </c>
      <c r="P2" s="206" t="s">
        <v>83</v>
      </c>
      <c r="Q2" s="206" t="s">
        <v>90</v>
      </c>
      <c r="R2" s="206" t="s">
        <v>167</v>
      </c>
      <c r="S2" s="206" t="s">
        <v>83</v>
      </c>
      <c r="T2" s="206" t="s">
        <v>164</v>
      </c>
      <c r="U2" s="209" t="s">
        <v>767</v>
      </c>
      <c r="V2" s="208" t="s">
        <v>318</v>
      </c>
      <c r="W2" s="209" t="s">
        <v>767</v>
      </c>
      <c r="X2" s="208" t="s">
        <v>406</v>
      </c>
      <c r="Y2" s="208" t="s">
        <v>189</v>
      </c>
      <c r="Z2" s="207">
        <v>0.75</v>
      </c>
      <c r="AA2" s="210">
        <v>12.5</v>
      </c>
      <c r="AB2" s="210">
        <v>9.3800000000000008</v>
      </c>
    </row>
    <row r="3" spans="1:28">
      <c r="A3" s="199" t="s">
        <v>83</v>
      </c>
      <c r="B3" s="206" t="s">
        <v>719</v>
      </c>
      <c r="C3" s="201" t="s">
        <v>189</v>
      </c>
      <c r="D3" s="201" t="s">
        <v>84</v>
      </c>
      <c r="E3" s="201" t="s">
        <v>84</v>
      </c>
      <c r="F3" s="201" t="s">
        <v>84</v>
      </c>
      <c r="G3" s="201" t="s">
        <v>84</v>
      </c>
      <c r="H3" s="201" t="s">
        <v>84</v>
      </c>
      <c r="I3" s="201" t="s">
        <v>84</v>
      </c>
      <c r="J3" s="201" t="s">
        <v>189</v>
      </c>
      <c r="K3" s="201" t="s">
        <v>189</v>
      </c>
      <c r="M3" s="206" t="s">
        <v>160</v>
      </c>
      <c r="N3" s="206" t="s">
        <v>161</v>
      </c>
      <c r="O3" s="206" t="s">
        <v>592</v>
      </c>
      <c r="P3" s="206" t="s">
        <v>83</v>
      </c>
      <c r="Q3" s="206" t="s">
        <v>86</v>
      </c>
      <c r="R3" s="206" t="s">
        <v>166</v>
      </c>
      <c r="S3" s="206" t="s">
        <v>83</v>
      </c>
      <c r="T3" s="206" t="s">
        <v>164</v>
      </c>
      <c r="U3" s="209" t="s">
        <v>767</v>
      </c>
      <c r="V3" s="208" t="s">
        <v>293</v>
      </c>
      <c r="W3" s="209" t="s">
        <v>767</v>
      </c>
      <c r="X3" s="208" t="s">
        <v>413</v>
      </c>
      <c r="Y3" s="208" t="s">
        <v>189</v>
      </c>
      <c r="Z3" s="207">
        <v>0.75</v>
      </c>
      <c r="AA3" s="210">
        <v>12.5</v>
      </c>
      <c r="AB3" s="210">
        <v>9.3800000000000008</v>
      </c>
    </row>
    <row r="4" spans="1:28">
      <c r="A4" s="199" t="s">
        <v>83</v>
      </c>
      <c r="B4" s="199" t="s">
        <v>86</v>
      </c>
      <c r="C4" s="201" t="s">
        <v>189</v>
      </c>
      <c r="D4" s="201" t="s">
        <v>84</v>
      </c>
      <c r="E4" s="201" t="s">
        <v>84</v>
      </c>
      <c r="F4" s="201" t="s">
        <v>84</v>
      </c>
      <c r="G4" s="201" t="s">
        <v>84</v>
      </c>
      <c r="H4" s="201" t="s">
        <v>84</v>
      </c>
      <c r="I4" s="201" t="s">
        <v>84</v>
      </c>
      <c r="J4" s="201" t="s">
        <v>189</v>
      </c>
      <c r="K4" s="201" t="s">
        <v>189</v>
      </c>
      <c r="M4" s="206" t="s">
        <v>160</v>
      </c>
      <c r="N4" s="206" t="s">
        <v>161</v>
      </c>
      <c r="O4" s="206" t="s">
        <v>162</v>
      </c>
      <c r="P4" s="206" t="s">
        <v>83</v>
      </c>
      <c r="Q4" s="206" t="s">
        <v>93</v>
      </c>
      <c r="R4" s="206" t="s">
        <v>168</v>
      </c>
      <c r="S4" s="206" t="s">
        <v>83</v>
      </c>
      <c r="T4" s="206" t="s">
        <v>164</v>
      </c>
      <c r="U4" s="209" t="s">
        <v>767</v>
      </c>
      <c r="V4" s="208" t="s">
        <v>293</v>
      </c>
      <c r="W4" s="209" t="s">
        <v>767</v>
      </c>
      <c r="X4" s="208" t="s">
        <v>413</v>
      </c>
      <c r="Y4" s="208" t="s">
        <v>189</v>
      </c>
      <c r="Z4" s="207">
        <v>0.75</v>
      </c>
      <c r="AA4" s="210">
        <v>12.5</v>
      </c>
      <c r="AB4" s="210">
        <v>9.3800000000000008</v>
      </c>
    </row>
    <row r="5" spans="1:28">
      <c r="A5" s="199" t="s">
        <v>83</v>
      </c>
      <c r="B5" s="220" t="s">
        <v>836</v>
      </c>
      <c r="C5" s="201" t="s">
        <v>189</v>
      </c>
      <c r="D5" s="201" t="s">
        <v>84</v>
      </c>
      <c r="E5" s="201" t="s">
        <v>84</v>
      </c>
      <c r="F5" s="201" t="s">
        <v>84</v>
      </c>
      <c r="G5" s="201" t="s">
        <v>84</v>
      </c>
      <c r="H5" s="201" t="s">
        <v>84</v>
      </c>
      <c r="I5" s="201" t="s">
        <v>84</v>
      </c>
      <c r="J5" s="201" t="s">
        <v>189</v>
      </c>
      <c r="K5" s="201" t="s">
        <v>189</v>
      </c>
      <c r="M5" s="206" t="s">
        <v>160</v>
      </c>
      <c r="N5" s="206" t="s">
        <v>161</v>
      </c>
      <c r="O5" s="206" t="s">
        <v>162</v>
      </c>
      <c r="P5" s="206" t="s">
        <v>83</v>
      </c>
      <c r="Q5" s="206" t="s">
        <v>91</v>
      </c>
      <c r="R5" s="206" t="s">
        <v>165</v>
      </c>
      <c r="S5" s="206" t="s">
        <v>83</v>
      </c>
      <c r="T5" s="206" t="s">
        <v>164</v>
      </c>
      <c r="U5" s="209" t="s">
        <v>767</v>
      </c>
      <c r="V5" s="208" t="s">
        <v>293</v>
      </c>
      <c r="W5" s="209" t="s">
        <v>767</v>
      </c>
      <c r="X5" s="208" t="s">
        <v>296</v>
      </c>
      <c r="Y5" s="208" t="s">
        <v>85</v>
      </c>
      <c r="Z5" s="207">
        <v>1</v>
      </c>
      <c r="AA5" s="210">
        <v>12.5</v>
      </c>
      <c r="AB5" s="210">
        <v>12.5</v>
      </c>
    </row>
    <row r="6" spans="1:28">
      <c r="A6" s="199" t="s">
        <v>83</v>
      </c>
      <c r="B6" s="199" t="s">
        <v>723</v>
      </c>
      <c r="C6" s="201" t="s">
        <v>189</v>
      </c>
      <c r="D6" s="201" t="s">
        <v>84</v>
      </c>
      <c r="E6" s="201" t="s">
        <v>84</v>
      </c>
      <c r="F6" s="201" t="s">
        <v>84</v>
      </c>
      <c r="G6" s="201" t="s">
        <v>84</v>
      </c>
      <c r="H6" s="201" t="s">
        <v>84</v>
      </c>
      <c r="I6" s="201" t="s">
        <v>84</v>
      </c>
      <c r="J6" s="201" t="s">
        <v>189</v>
      </c>
      <c r="K6" s="201" t="s">
        <v>189</v>
      </c>
      <c r="M6" s="206" t="s">
        <v>160</v>
      </c>
      <c r="N6" s="206" t="s">
        <v>161</v>
      </c>
      <c r="O6" s="206" t="s">
        <v>776</v>
      </c>
      <c r="P6" s="206" t="s">
        <v>83</v>
      </c>
      <c r="Q6" s="206" t="s">
        <v>89</v>
      </c>
      <c r="R6" s="206" t="s">
        <v>170</v>
      </c>
      <c r="S6" s="206" t="s">
        <v>83</v>
      </c>
      <c r="T6" s="206" t="s">
        <v>164</v>
      </c>
      <c r="U6" s="209" t="s">
        <v>767</v>
      </c>
      <c r="V6" s="208" t="s">
        <v>293</v>
      </c>
      <c r="W6" s="209" t="s">
        <v>767</v>
      </c>
      <c r="X6" s="208" t="s">
        <v>413</v>
      </c>
      <c r="Y6" s="208" t="s">
        <v>189</v>
      </c>
      <c r="Z6" s="207">
        <v>0.75</v>
      </c>
      <c r="AA6" s="210">
        <v>12.5</v>
      </c>
      <c r="AB6" s="210">
        <v>9.3800000000000008</v>
      </c>
    </row>
    <row r="7" spans="1:28">
      <c r="A7" s="199" t="s">
        <v>83</v>
      </c>
      <c r="B7" s="217" t="s">
        <v>722</v>
      </c>
      <c r="C7" s="196" t="s">
        <v>85</v>
      </c>
      <c r="D7" s="196" t="s">
        <v>84</v>
      </c>
      <c r="E7" s="196" t="s">
        <v>84</v>
      </c>
      <c r="F7" s="196" t="s">
        <v>84</v>
      </c>
      <c r="G7" s="196" t="s">
        <v>84</v>
      </c>
      <c r="H7" s="196" t="s">
        <v>84</v>
      </c>
      <c r="I7" s="196" t="s">
        <v>84</v>
      </c>
      <c r="J7" s="196" t="s">
        <v>85</v>
      </c>
      <c r="K7" s="196">
        <v>3.125E-2</v>
      </c>
      <c r="M7" s="206" t="s">
        <v>160</v>
      </c>
      <c r="N7" s="206" t="s">
        <v>161</v>
      </c>
      <c r="O7" s="206" t="s">
        <v>777</v>
      </c>
      <c r="P7" s="206" t="s">
        <v>83</v>
      </c>
      <c r="Q7" s="206" t="s">
        <v>121</v>
      </c>
      <c r="R7" s="206" t="s">
        <v>216</v>
      </c>
      <c r="S7" s="206" t="s">
        <v>83</v>
      </c>
      <c r="T7" s="206" t="s">
        <v>164</v>
      </c>
      <c r="U7" s="209" t="s">
        <v>767</v>
      </c>
      <c r="V7" s="208" t="s">
        <v>296</v>
      </c>
      <c r="W7" s="209" t="s">
        <v>767</v>
      </c>
      <c r="X7" s="208" t="s">
        <v>778</v>
      </c>
      <c r="Y7" s="208" t="s">
        <v>189</v>
      </c>
      <c r="Z7" s="207">
        <v>0.75</v>
      </c>
      <c r="AA7" s="210">
        <v>12.5</v>
      </c>
      <c r="AB7" s="210">
        <v>9.3800000000000008</v>
      </c>
    </row>
    <row r="8" spans="1:28">
      <c r="A8" s="199" t="s">
        <v>83</v>
      </c>
      <c r="B8" s="199" t="s">
        <v>93</v>
      </c>
      <c r="C8" s="201" t="s">
        <v>189</v>
      </c>
      <c r="D8" s="201" t="s">
        <v>84</v>
      </c>
      <c r="E8" s="201" t="s">
        <v>84</v>
      </c>
      <c r="F8" s="201" t="s">
        <v>84</v>
      </c>
      <c r="G8" s="201" t="s">
        <v>84</v>
      </c>
      <c r="H8" s="201" t="s">
        <v>84</v>
      </c>
      <c r="I8" s="201" t="s">
        <v>84</v>
      </c>
      <c r="J8" s="201" t="s">
        <v>189</v>
      </c>
      <c r="K8" s="201" t="s">
        <v>189</v>
      </c>
      <c r="M8" s="206" t="s">
        <v>319</v>
      </c>
      <c r="N8" s="206" t="s">
        <v>161</v>
      </c>
      <c r="O8" s="206" t="s">
        <v>779</v>
      </c>
      <c r="P8" s="206" t="s">
        <v>83</v>
      </c>
      <c r="Q8" s="206" t="s">
        <v>92</v>
      </c>
      <c r="R8" s="206" t="s">
        <v>163</v>
      </c>
      <c r="S8" s="206" t="s">
        <v>83</v>
      </c>
      <c r="T8" s="206" t="s">
        <v>164</v>
      </c>
      <c r="U8" s="209" t="s">
        <v>767</v>
      </c>
      <c r="V8" s="208" t="s">
        <v>780</v>
      </c>
      <c r="W8" s="209" t="s">
        <v>767</v>
      </c>
      <c r="X8" s="208" t="s">
        <v>781</v>
      </c>
      <c r="Y8" s="208" t="s">
        <v>85</v>
      </c>
      <c r="Z8" s="207">
        <v>1</v>
      </c>
      <c r="AA8" s="210">
        <v>12.5</v>
      </c>
      <c r="AB8" s="210">
        <v>12.5</v>
      </c>
    </row>
    <row r="9" spans="1:28">
      <c r="A9" s="206"/>
      <c r="B9" s="217" t="s">
        <v>720</v>
      </c>
      <c r="C9" s="196">
        <v>3.125E-2</v>
      </c>
      <c r="D9" s="196"/>
      <c r="E9" s="196"/>
      <c r="F9" s="196"/>
      <c r="G9" s="196"/>
      <c r="H9" s="196"/>
      <c r="I9" s="196"/>
      <c r="J9" s="196"/>
      <c r="K9" s="196">
        <v>3.125E-2</v>
      </c>
      <c r="M9" s="206"/>
      <c r="N9" s="206"/>
      <c r="O9" s="206"/>
      <c r="P9" s="206"/>
      <c r="Q9" s="206"/>
      <c r="R9" s="206"/>
      <c r="S9" s="206"/>
      <c r="T9" s="206"/>
      <c r="U9" s="209"/>
      <c r="V9" s="208"/>
      <c r="W9" s="209"/>
      <c r="X9" s="208"/>
      <c r="Y9" s="208"/>
      <c r="Z9" s="207"/>
      <c r="AA9" s="210"/>
      <c r="AB9" s="210"/>
    </row>
    <row r="10" spans="1:28">
      <c r="A10" s="198" t="s">
        <v>282</v>
      </c>
      <c r="B10" s="199" t="s">
        <v>83</v>
      </c>
      <c r="C10" s="200" t="s">
        <v>85</v>
      </c>
      <c r="D10" s="200" t="s">
        <v>84</v>
      </c>
      <c r="E10" s="200" t="s">
        <v>485</v>
      </c>
      <c r="F10" s="200" t="s">
        <v>485</v>
      </c>
      <c r="G10" s="200" t="s">
        <v>199</v>
      </c>
      <c r="H10" s="200" t="s">
        <v>117</v>
      </c>
      <c r="I10" s="200" t="s">
        <v>142</v>
      </c>
      <c r="J10" s="200" t="s">
        <v>823</v>
      </c>
      <c r="K10" s="200" t="s">
        <v>823</v>
      </c>
      <c r="M10" s="206" t="s">
        <v>692</v>
      </c>
      <c r="N10" s="206" t="s">
        <v>161</v>
      </c>
      <c r="O10" s="206" t="s">
        <v>782</v>
      </c>
      <c r="P10" s="206" t="s">
        <v>783</v>
      </c>
      <c r="Q10" s="206" t="s">
        <v>121</v>
      </c>
      <c r="R10" s="206" t="s">
        <v>216</v>
      </c>
      <c r="S10" s="206" t="s">
        <v>83</v>
      </c>
      <c r="T10" s="206" t="s">
        <v>164</v>
      </c>
      <c r="U10" s="209" t="s">
        <v>768</v>
      </c>
      <c r="V10" s="208" t="s">
        <v>296</v>
      </c>
      <c r="W10" s="209" t="s">
        <v>768</v>
      </c>
      <c r="X10" s="208" t="s">
        <v>778</v>
      </c>
      <c r="Y10" s="208" t="s">
        <v>189</v>
      </c>
      <c r="Z10" s="207">
        <v>0.75</v>
      </c>
      <c r="AA10" s="210">
        <v>12.5</v>
      </c>
      <c r="AB10" s="210">
        <v>9.3800000000000008</v>
      </c>
    </row>
    <row r="11" spans="1:28">
      <c r="A11" s="199" t="s">
        <v>83</v>
      </c>
      <c r="B11" s="199" t="s">
        <v>86</v>
      </c>
      <c r="C11" s="201" t="s">
        <v>84</v>
      </c>
      <c r="D11" s="201" t="s">
        <v>84</v>
      </c>
      <c r="E11" s="201" t="s">
        <v>85</v>
      </c>
      <c r="F11" s="201" t="s">
        <v>245</v>
      </c>
      <c r="G11" s="201" t="s">
        <v>84</v>
      </c>
      <c r="H11" s="201" t="s">
        <v>84</v>
      </c>
      <c r="I11" s="201" t="s">
        <v>138</v>
      </c>
      <c r="J11" s="201" t="s">
        <v>241</v>
      </c>
      <c r="K11" s="201" t="s">
        <v>241</v>
      </c>
      <c r="M11" s="206" t="s">
        <v>319</v>
      </c>
      <c r="N11" s="206" t="s">
        <v>161</v>
      </c>
      <c r="O11" s="206" t="s">
        <v>784</v>
      </c>
      <c r="P11" s="206" t="s">
        <v>615</v>
      </c>
      <c r="Q11" s="206" t="s">
        <v>90</v>
      </c>
      <c r="R11" s="206" t="s">
        <v>167</v>
      </c>
      <c r="S11" s="206" t="s">
        <v>83</v>
      </c>
      <c r="T11" s="206" t="s">
        <v>164</v>
      </c>
      <c r="U11" s="209" t="s">
        <v>769</v>
      </c>
      <c r="V11" s="208" t="s">
        <v>318</v>
      </c>
      <c r="W11" s="209" t="s">
        <v>769</v>
      </c>
      <c r="X11" s="208" t="s">
        <v>292</v>
      </c>
      <c r="Y11" s="208" t="s">
        <v>85</v>
      </c>
      <c r="Z11" s="207">
        <v>1</v>
      </c>
      <c r="AA11" s="210">
        <v>12.5</v>
      </c>
      <c r="AB11" s="210">
        <v>12.5</v>
      </c>
    </row>
    <row r="12" spans="1:28">
      <c r="A12" s="199" t="s">
        <v>83</v>
      </c>
      <c r="B12" s="221" t="s">
        <v>836</v>
      </c>
      <c r="C12" s="201" t="s">
        <v>84</v>
      </c>
      <c r="D12" s="201" t="s">
        <v>84</v>
      </c>
      <c r="E12" s="201" t="s">
        <v>209</v>
      </c>
      <c r="F12" s="201" t="s">
        <v>84</v>
      </c>
      <c r="G12" s="201" t="s">
        <v>84</v>
      </c>
      <c r="H12" s="201" t="s">
        <v>84</v>
      </c>
      <c r="I12" s="201" t="s">
        <v>189</v>
      </c>
      <c r="J12" s="201" t="s">
        <v>243</v>
      </c>
      <c r="K12" s="201" t="s">
        <v>243</v>
      </c>
      <c r="M12" s="206" t="s">
        <v>319</v>
      </c>
      <c r="N12" s="206" t="s">
        <v>161</v>
      </c>
      <c r="O12" s="206" t="s">
        <v>785</v>
      </c>
      <c r="P12" s="206" t="s">
        <v>83</v>
      </c>
      <c r="Q12" s="206" t="s">
        <v>93</v>
      </c>
      <c r="R12" s="206" t="s">
        <v>168</v>
      </c>
      <c r="S12" s="206" t="s">
        <v>83</v>
      </c>
      <c r="T12" s="206" t="s">
        <v>164</v>
      </c>
      <c r="U12" s="209" t="s">
        <v>769</v>
      </c>
      <c r="V12" s="208" t="s">
        <v>318</v>
      </c>
      <c r="W12" s="209" t="s">
        <v>769</v>
      </c>
      <c r="X12" s="208" t="s">
        <v>328</v>
      </c>
      <c r="Y12" s="208" t="s">
        <v>738</v>
      </c>
      <c r="Z12" s="207">
        <v>8</v>
      </c>
      <c r="AA12" s="210">
        <v>12.5</v>
      </c>
      <c r="AB12" s="210">
        <v>100</v>
      </c>
    </row>
    <row r="13" spans="1:28">
      <c r="A13" s="199" t="s">
        <v>83</v>
      </c>
      <c r="B13" s="221" t="s">
        <v>723</v>
      </c>
      <c r="C13" s="201" t="s">
        <v>84</v>
      </c>
      <c r="D13" s="201" t="s">
        <v>84</v>
      </c>
      <c r="E13" s="201" t="s">
        <v>84</v>
      </c>
      <c r="F13" s="201" t="s">
        <v>84</v>
      </c>
      <c r="G13" s="201" t="s">
        <v>138</v>
      </c>
      <c r="H13" s="201" t="s">
        <v>84</v>
      </c>
      <c r="I13" s="201" t="s">
        <v>84</v>
      </c>
      <c r="J13" s="201" t="s">
        <v>138</v>
      </c>
      <c r="K13" s="201" t="s">
        <v>138</v>
      </c>
      <c r="M13" s="206" t="s">
        <v>319</v>
      </c>
      <c r="N13" s="206" t="s">
        <v>161</v>
      </c>
      <c r="O13" s="206" t="s">
        <v>786</v>
      </c>
      <c r="P13" s="206" t="s">
        <v>787</v>
      </c>
      <c r="Q13" s="206" t="s">
        <v>90</v>
      </c>
      <c r="R13" s="206" t="s">
        <v>167</v>
      </c>
      <c r="S13" s="206" t="s">
        <v>83</v>
      </c>
      <c r="T13" s="206" t="s">
        <v>164</v>
      </c>
      <c r="U13" s="209" t="s">
        <v>769</v>
      </c>
      <c r="V13" s="208" t="s">
        <v>292</v>
      </c>
      <c r="W13" s="209" t="s">
        <v>769</v>
      </c>
      <c r="X13" s="208" t="s">
        <v>296</v>
      </c>
      <c r="Y13" s="208" t="s">
        <v>138</v>
      </c>
      <c r="Z13" s="207">
        <v>2</v>
      </c>
      <c r="AA13" s="210">
        <v>12.5</v>
      </c>
      <c r="AB13" s="210">
        <v>25</v>
      </c>
    </row>
    <row r="14" spans="1:28">
      <c r="A14" s="199" t="s">
        <v>83</v>
      </c>
      <c r="B14" s="199" t="s">
        <v>720</v>
      </c>
      <c r="C14" s="201" t="s">
        <v>85</v>
      </c>
      <c r="D14" s="201" t="s">
        <v>84</v>
      </c>
      <c r="E14" s="201" t="s">
        <v>84</v>
      </c>
      <c r="F14" s="201" t="s">
        <v>141</v>
      </c>
      <c r="G14" s="201" t="s">
        <v>189</v>
      </c>
      <c r="H14" s="201" t="s">
        <v>117</v>
      </c>
      <c r="I14" s="201" t="s">
        <v>84</v>
      </c>
      <c r="J14" s="201" t="s">
        <v>623</v>
      </c>
      <c r="K14" s="201" t="s">
        <v>623</v>
      </c>
      <c r="M14" s="206" t="s">
        <v>177</v>
      </c>
      <c r="N14" s="206" t="s">
        <v>161</v>
      </c>
      <c r="O14" s="206" t="s">
        <v>788</v>
      </c>
      <c r="P14" s="206" t="s">
        <v>83</v>
      </c>
      <c r="Q14" s="206" t="s">
        <v>89</v>
      </c>
      <c r="R14" s="206" t="s">
        <v>170</v>
      </c>
      <c r="S14" s="206" t="s">
        <v>83</v>
      </c>
      <c r="T14" s="206" t="s">
        <v>164</v>
      </c>
      <c r="U14" s="209" t="s">
        <v>769</v>
      </c>
      <c r="V14" s="208" t="s">
        <v>621</v>
      </c>
      <c r="W14" s="209" t="s">
        <v>769</v>
      </c>
      <c r="X14" s="208" t="s">
        <v>413</v>
      </c>
      <c r="Y14" s="208" t="s">
        <v>198</v>
      </c>
      <c r="Z14" s="207">
        <v>0.5</v>
      </c>
      <c r="AA14" s="210">
        <v>12.5</v>
      </c>
      <c r="AB14" s="210">
        <v>6.25</v>
      </c>
    </row>
    <row r="15" spans="1:28">
      <c r="A15" s="199" t="s">
        <v>83</v>
      </c>
      <c r="B15" s="199" t="s">
        <v>93</v>
      </c>
      <c r="C15" s="201" t="s">
        <v>84</v>
      </c>
      <c r="D15" s="201" t="s">
        <v>84</v>
      </c>
      <c r="E15" s="201" t="s">
        <v>738</v>
      </c>
      <c r="F15" s="201" t="s">
        <v>88</v>
      </c>
      <c r="G15" s="201" t="s">
        <v>118</v>
      </c>
      <c r="H15" s="201" t="s">
        <v>84</v>
      </c>
      <c r="I15" s="201" t="s">
        <v>84</v>
      </c>
      <c r="J15" s="201" t="s">
        <v>824</v>
      </c>
      <c r="K15" s="201" t="s">
        <v>824</v>
      </c>
      <c r="M15" s="206" t="s">
        <v>319</v>
      </c>
      <c r="N15" s="206" t="s">
        <v>161</v>
      </c>
      <c r="O15" s="206" t="s">
        <v>789</v>
      </c>
      <c r="P15" s="206" t="s">
        <v>790</v>
      </c>
      <c r="Q15" s="206" t="s">
        <v>86</v>
      </c>
      <c r="R15" s="206" t="s">
        <v>166</v>
      </c>
      <c r="S15" s="206" t="s">
        <v>83</v>
      </c>
      <c r="T15" s="206" t="s">
        <v>164</v>
      </c>
      <c r="U15" s="209" t="s">
        <v>769</v>
      </c>
      <c r="V15" s="208" t="s">
        <v>377</v>
      </c>
      <c r="W15" s="209" t="s">
        <v>769</v>
      </c>
      <c r="X15" s="208" t="s">
        <v>329</v>
      </c>
      <c r="Y15" s="208" t="s">
        <v>85</v>
      </c>
      <c r="Z15" s="207">
        <v>1</v>
      </c>
      <c r="AA15" s="210">
        <v>12.5</v>
      </c>
      <c r="AB15" s="210">
        <v>12.5</v>
      </c>
    </row>
    <row r="16" spans="1:28">
      <c r="A16" s="198" t="s">
        <v>642</v>
      </c>
      <c r="B16" s="199" t="s">
        <v>83</v>
      </c>
      <c r="C16" s="200" t="s">
        <v>84</v>
      </c>
      <c r="D16" s="200" t="s">
        <v>189</v>
      </c>
      <c r="E16" s="200" t="s">
        <v>84</v>
      </c>
      <c r="F16" s="200" t="s">
        <v>198</v>
      </c>
      <c r="G16" s="200" t="s">
        <v>84</v>
      </c>
      <c r="H16" s="200" t="s">
        <v>84</v>
      </c>
      <c r="I16" s="200" t="s">
        <v>84</v>
      </c>
      <c r="J16" s="200" t="s">
        <v>208</v>
      </c>
      <c r="K16" s="200" t="s">
        <v>208</v>
      </c>
      <c r="M16" s="206" t="s">
        <v>319</v>
      </c>
      <c r="N16" s="206" t="s">
        <v>161</v>
      </c>
      <c r="O16" s="206" t="s">
        <v>791</v>
      </c>
      <c r="P16" s="206" t="s">
        <v>83</v>
      </c>
      <c r="Q16" s="206" t="s">
        <v>92</v>
      </c>
      <c r="R16" s="206" t="s">
        <v>163</v>
      </c>
      <c r="S16" s="206" t="s">
        <v>83</v>
      </c>
      <c r="T16" s="206" t="s">
        <v>164</v>
      </c>
      <c r="U16" s="209" t="s">
        <v>770</v>
      </c>
      <c r="V16" s="208" t="s">
        <v>792</v>
      </c>
      <c r="W16" s="209" t="s">
        <v>770</v>
      </c>
      <c r="X16" s="208" t="s">
        <v>613</v>
      </c>
      <c r="Y16" s="208" t="s">
        <v>123</v>
      </c>
      <c r="Z16" s="207">
        <v>1.5</v>
      </c>
      <c r="AA16" s="210">
        <v>12.5</v>
      </c>
      <c r="AB16" s="210">
        <v>18.75</v>
      </c>
    </row>
    <row r="17" spans="1:28">
      <c r="A17" s="199" t="s">
        <v>83</v>
      </c>
      <c r="B17" s="199" t="s">
        <v>723</v>
      </c>
      <c r="C17" s="201" t="s">
        <v>84</v>
      </c>
      <c r="D17" s="201" t="s">
        <v>189</v>
      </c>
      <c r="E17" s="201" t="s">
        <v>84</v>
      </c>
      <c r="F17" s="201" t="s">
        <v>198</v>
      </c>
      <c r="G17" s="201" t="s">
        <v>84</v>
      </c>
      <c r="H17" s="201" t="s">
        <v>84</v>
      </c>
      <c r="I17" s="201" t="s">
        <v>84</v>
      </c>
      <c r="J17" s="201" t="s">
        <v>208</v>
      </c>
      <c r="K17" s="201" t="s">
        <v>208</v>
      </c>
      <c r="M17" s="206" t="s">
        <v>319</v>
      </c>
      <c r="N17" s="206" t="s">
        <v>161</v>
      </c>
      <c r="O17" s="206" t="s">
        <v>785</v>
      </c>
      <c r="P17" s="206" t="s">
        <v>83</v>
      </c>
      <c r="Q17" s="206" t="s">
        <v>93</v>
      </c>
      <c r="R17" s="206" t="s">
        <v>168</v>
      </c>
      <c r="S17" s="206" t="s">
        <v>83</v>
      </c>
      <c r="T17" s="206" t="s">
        <v>164</v>
      </c>
      <c r="U17" s="209" t="s">
        <v>770</v>
      </c>
      <c r="V17" s="208" t="s">
        <v>318</v>
      </c>
      <c r="W17" s="209" t="s">
        <v>770</v>
      </c>
      <c r="X17" s="208" t="s">
        <v>322</v>
      </c>
      <c r="Y17" s="208" t="s">
        <v>117</v>
      </c>
      <c r="Z17" s="207">
        <v>4</v>
      </c>
      <c r="AA17" s="210">
        <v>12.5</v>
      </c>
      <c r="AB17" s="210">
        <v>50</v>
      </c>
    </row>
    <row r="18" spans="1:28">
      <c r="A18" s="198" t="s">
        <v>105</v>
      </c>
      <c r="B18" s="199" t="s">
        <v>83</v>
      </c>
      <c r="C18" s="200" t="s">
        <v>84</v>
      </c>
      <c r="D18" s="200" t="s">
        <v>84</v>
      </c>
      <c r="E18" s="200" t="s">
        <v>198</v>
      </c>
      <c r="F18" s="200" t="s">
        <v>208</v>
      </c>
      <c r="G18" s="200" t="s">
        <v>84</v>
      </c>
      <c r="H18" s="200" t="s">
        <v>84</v>
      </c>
      <c r="I18" s="200" t="s">
        <v>84</v>
      </c>
      <c r="J18" s="200" t="s">
        <v>210</v>
      </c>
      <c r="K18" s="200" t="s">
        <v>210</v>
      </c>
      <c r="M18" s="206" t="s">
        <v>319</v>
      </c>
      <c r="N18" s="206" t="s">
        <v>161</v>
      </c>
      <c r="O18" s="206" t="s">
        <v>793</v>
      </c>
      <c r="P18" s="206" t="s">
        <v>794</v>
      </c>
      <c r="Q18" s="206" t="s">
        <v>93</v>
      </c>
      <c r="R18" s="206" t="s">
        <v>168</v>
      </c>
      <c r="S18" s="206" t="s">
        <v>83</v>
      </c>
      <c r="T18" s="206" t="s">
        <v>164</v>
      </c>
      <c r="U18" s="209" t="s">
        <v>770</v>
      </c>
      <c r="V18" s="208" t="s">
        <v>293</v>
      </c>
      <c r="W18" s="209" t="s">
        <v>770</v>
      </c>
      <c r="X18" s="208" t="s">
        <v>322</v>
      </c>
      <c r="Y18" s="208" t="s">
        <v>138</v>
      </c>
      <c r="Z18" s="207">
        <v>2</v>
      </c>
      <c r="AA18" s="210">
        <v>12.5</v>
      </c>
      <c r="AB18" s="210">
        <v>25</v>
      </c>
    </row>
    <row r="19" spans="1:28">
      <c r="A19" s="199" t="s">
        <v>83</v>
      </c>
      <c r="B19" s="199" t="s">
        <v>719</v>
      </c>
      <c r="C19" s="201" t="s">
        <v>84</v>
      </c>
      <c r="D19" s="201" t="s">
        <v>84</v>
      </c>
      <c r="E19" s="201" t="s">
        <v>198</v>
      </c>
      <c r="F19" s="201" t="s">
        <v>85</v>
      </c>
      <c r="G19" s="201" t="s">
        <v>84</v>
      </c>
      <c r="H19" s="201" t="s">
        <v>84</v>
      </c>
      <c r="I19" s="201" t="s">
        <v>84</v>
      </c>
      <c r="J19" s="201" t="s">
        <v>123</v>
      </c>
      <c r="K19" s="201" t="s">
        <v>123</v>
      </c>
      <c r="M19" s="206" t="s">
        <v>319</v>
      </c>
      <c r="N19" s="206" t="s">
        <v>161</v>
      </c>
      <c r="O19" s="206" t="s">
        <v>795</v>
      </c>
      <c r="P19" s="206" t="s">
        <v>790</v>
      </c>
      <c r="Q19" s="206" t="s">
        <v>86</v>
      </c>
      <c r="R19" s="206" t="s">
        <v>166</v>
      </c>
      <c r="S19" s="206" t="s">
        <v>83</v>
      </c>
      <c r="T19" s="206" t="s">
        <v>164</v>
      </c>
      <c r="U19" s="209" t="s">
        <v>770</v>
      </c>
      <c r="V19" s="208" t="s">
        <v>322</v>
      </c>
      <c r="W19" s="209" t="s">
        <v>770</v>
      </c>
      <c r="X19" s="208" t="s">
        <v>307</v>
      </c>
      <c r="Y19" s="208" t="s">
        <v>138</v>
      </c>
      <c r="Z19" s="207">
        <v>2</v>
      </c>
      <c r="AA19" s="210">
        <v>12.5</v>
      </c>
      <c r="AB19" s="210">
        <v>25</v>
      </c>
    </row>
    <row r="20" spans="1:28">
      <c r="A20" s="199" t="s">
        <v>83</v>
      </c>
      <c r="B20" s="199" t="s">
        <v>723</v>
      </c>
      <c r="C20" s="201" t="s">
        <v>84</v>
      </c>
      <c r="D20" s="201" t="s">
        <v>84</v>
      </c>
      <c r="E20" s="201" t="s">
        <v>84</v>
      </c>
      <c r="F20" s="201" t="s">
        <v>139</v>
      </c>
      <c r="G20" s="201" t="s">
        <v>84</v>
      </c>
      <c r="H20" s="201" t="s">
        <v>84</v>
      </c>
      <c r="I20" s="201" t="s">
        <v>84</v>
      </c>
      <c r="J20" s="201" t="s">
        <v>139</v>
      </c>
      <c r="K20" s="201" t="s">
        <v>139</v>
      </c>
      <c r="M20" s="206" t="s">
        <v>177</v>
      </c>
      <c r="N20" s="206" t="s">
        <v>161</v>
      </c>
      <c r="O20" s="206" t="s">
        <v>796</v>
      </c>
      <c r="P20" s="206" t="s">
        <v>83</v>
      </c>
      <c r="Q20" s="206" t="s">
        <v>121</v>
      </c>
      <c r="R20" s="206" t="s">
        <v>216</v>
      </c>
      <c r="S20" s="206" t="s">
        <v>83</v>
      </c>
      <c r="T20" s="206" t="s">
        <v>164</v>
      </c>
      <c r="U20" s="209" t="s">
        <v>770</v>
      </c>
      <c r="V20" s="208" t="s">
        <v>322</v>
      </c>
      <c r="W20" s="209" t="s">
        <v>770</v>
      </c>
      <c r="X20" s="208" t="s">
        <v>417</v>
      </c>
      <c r="Y20" s="208" t="s">
        <v>139</v>
      </c>
      <c r="Z20" s="207">
        <v>0.25</v>
      </c>
      <c r="AA20" s="210">
        <v>12.5</v>
      </c>
      <c r="AB20" s="210">
        <v>3.13</v>
      </c>
    </row>
    <row r="21" spans="1:28">
      <c r="A21" s="198" t="s">
        <v>246</v>
      </c>
      <c r="B21" s="199" t="s">
        <v>83</v>
      </c>
      <c r="C21" s="200" t="s">
        <v>84</v>
      </c>
      <c r="D21" s="200" t="s">
        <v>84</v>
      </c>
      <c r="E21" s="200" t="s">
        <v>84</v>
      </c>
      <c r="F21" s="200" t="s">
        <v>85</v>
      </c>
      <c r="G21" s="200" t="s">
        <v>84</v>
      </c>
      <c r="H21" s="200" t="s">
        <v>85</v>
      </c>
      <c r="I21" s="200" t="s">
        <v>138</v>
      </c>
      <c r="J21" s="200" t="s">
        <v>117</v>
      </c>
      <c r="K21" s="200" t="s">
        <v>117</v>
      </c>
      <c r="M21" s="206" t="s">
        <v>331</v>
      </c>
      <c r="N21" s="206" t="s">
        <v>161</v>
      </c>
      <c r="O21" s="206" t="s">
        <v>797</v>
      </c>
      <c r="P21" s="206" t="s">
        <v>83</v>
      </c>
      <c r="Q21" s="206" t="s">
        <v>89</v>
      </c>
      <c r="R21" s="206" t="s">
        <v>170</v>
      </c>
      <c r="S21" s="206" t="s">
        <v>83</v>
      </c>
      <c r="T21" s="206" t="s">
        <v>164</v>
      </c>
      <c r="U21" s="209" t="s">
        <v>770</v>
      </c>
      <c r="V21" s="208" t="s">
        <v>322</v>
      </c>
      <c r="W21" s="209" t="s">
        <v>770</v>
      </c>
      <c r="X21" s="208" t="s">
        <v>306</v>
      </c>
      <c r="Y21" s="208" t="s">
        <v>85</v>
      </c>
      <c r="Z21" s="207">
        <v>1</v>
      </c>
      <c r="AA21" s="210">
        <v>12.5</v>
      </c>
      <c r="AB21" s="210">
        <v>12.5</v>
      </c>
    </row>
    <row r="22" spans="1:28">
      <c r="A22" s="199" t="s">
        <v>83</v>
      </c>
      <c r="B22" s="206" t="s">
        <v>719</v>
      </c>
      <c r="C22" s="201" t="s">
        <v>84</v>
      </c>
      <c r="D22" s="201" t="s">
        <v>84</v>
      </c>
      <c r="E22" s="201" t="s">
        <v>84</v>
      </c>
      <c r="F22" s="201" t="s">
        <v>85</v>
      </c>
      <c r="G22" s="201" t="s">
        <v>84</v>
      </c>
      <c r="H22" s="201" t="s">
        <v>85</v>
      </c>
      <c r="I22" s="201" t="s">
        <v>138</v>
      </c>
      <c r="J22" s="201" t="s">
        <v>117</v>
      </c>
      <c r="K22" s="201" t="s">
        <v>117</v>
      </c>
      <c r="M22" s="206" t="s">
        <v>319</v>
      </c>
      <c r="N22" s="206" t="s">
        <v>161</v>
      </c>
      <c r="O22" s="206" t="s">
        <v>798</v>
      </c>
      <c r="P22" s="206" t="s">
        <v>83</v>
      </c>
      <c r="Q22" s="206" t="s">
        <v>92</v>
      </c>
      <c r="R22" s="206" t="s">
        <v>163</v>
      </c>
      <c r="S22" s="206" t="s">
        <v>83</v>
      </c>
      <c r="T22" s="206" t="s">
        <v>164</v>
      </c>
      <c r="U22" s="209" t="s">
        <v>770</v>
      </c>
      <c r="V22" s="208" t="s">
        <v>306</v>
      </c>
      <c r="W22" s="209" t="s">
        <v>770</v>
      </c>
      <c r="X22" s="208" t="s">
        <v>307</v>
      </c>
      <c r="Y22" s="208" t="s">
        <v>85</v>
      </c>
      <c r="Z22" s="207">
        <v>1</v>
      </c>
      <c r="AA22" s="210">
        <v>12.5</v>
      </c>
      <c r="AB22" s="210">
        <v>12.5</v>
      </c>
    </row>
    <row r="23" spans="1:28">
      <c r="A23" s="198" t="s">
        <v>287</v>
      </c>
      <c r="B23" s="199" t="s">
        <v>83</v>
      </c>
      <c r="C23" s="200" t="s">
        <v>84</v>
      </c>
      <c r="D23" s="200" t="s">
        <v>84</v>
      </c>
      <c r="E23" s="200" t="s">
        <v>84</v>
      </c>
      <c r="F23" s="200" t="s">
        <v>123</v>
      </c>
      <c r="G23" s="200" t="s">
        <v>123</v>
      </c>
      <c r="H23" s="200" t="s">
        <v>123</v>
      </c>
      <c r="I23" s="200" t="s">
        <v>84</v>
      </c>
      <c r="J23" s="200" t="s">
        <v>249</v>
      </c>
      <c r="K23" s="200" t="s">
        <v>249</v>
      </c>
      <c r="M23" s="206" t="s">
        <v>177</v>
      </c>
      <c r="N23" s="206" t="s">
        <v>161</v>
      </c>
      <c r="O23" s="206" t="s">
        <v>799</v>
      </c>
      <c r="P23" s="206" t="s">
        <v>83</v>
      </c>
      <c r="Q23" s="206" t="s">
        <v>89</v>
      </c>
      <c r="R23" s="206" t="s">
        <v>170</v>
      </c>
      <c r="S23" s="206" t="s">
        <v>83</v>
      </c>
      <c r="T23" s="206" t="s">
        <v>164</v>
      </c>
      <c r="U23" s="209" t="s">
        <v>770</v>
      </c>
      <c r="V23" s="208" t="s">
        <v>306</v>
      </c>
      <c r="W23" s="209" t="s">
        <v>770</v>
      </c>
      <c r="X23" s="208" t="s">
        <v>307</v>
      </c>
      <c r="Y23" s="208" t="s">
        <v>85</v>
      </c>
      <c r="Z23" s="207">
        <v>1</v>
      </c>
      <c r="AA23" s="210">
        <v>12.5</v>
      </c>
      <c r="AB23" s="210">
        <v>12.5</v>
      </c>
    </row>
    <row r="24" spans="1:28">
      <c r="A24" s="199" t="s">
        <v>83</v>
      </c>
      <c r="B24" s="217" t="s">
        <v>722</v>
      </c>
      <c r="C24" s="201" t="s">
        <v>84</v>
      </c>
      <c r="D24" s="201" t="s">
        <v>84</v>
      </c>
      <c r="E24" s="201" t="s">
        <v>84</v>
      </c>
      <c r="F24" s="201" t="s">
        <v>123</v>
      </c>
      <c r="G24" s="201" t="s">
        <v>123</v>
      </c>
      <c r="H24" s="201" t="s">
        <v>123</v>
      </c>
      <c r="I24" s="201" t="s">
        <v>84</v>
      </c>
      <c r="J24" s="201" t="s">
        <v>249</v>
      </c>
      <c r="K24" s="201" t="s">
        <v>249</v>
      </c>
      <c r="M24" s="206" t="s">
        <v>304</v>
      </c>
      <c r="N24" s="206" t="s">
        <v>161</v>
      </c>
      <c r="O24" s="206" t="s">
        <v>800</v>
      </c>
      <c r="P24" s="206" t="s">
        <v>83</v>
      </c>
      <c r="Q24" s="206" t="s">
        <v>91</v>
      </c>
      <c r="R24" s="206" t="s">
        <v>165</v>
      </c>
      <c r="S24" s="206" t="s">
        <v>83</v>
      </c>
      <c r="T24" s="206" t="s">
        <v>164</v>
      </c>
      <c r="U24" s="209" t="s">
        <v>770</v>
      </c>
      <c r="V24" s="208" t="s">
        <v>307</v>
      </c>
      <c r="W24" s="209" t="s">
        <v>770</v>
      </c>
      <c r="X24" s="208" t="s">
        <v>366</v>
      </c>
      <c r="Y24" s="208" t="s">
        <v>123</v>
      </c>
      <c r="Z24" s="207">
        <v>1.5</v>
      </c>
      <c r="AA24" s="210">
        <v>12.5</v>
      </c>
      <c r="AB24" s="210">
        <v>18.75</v>
      </c>
    </row>
    <row r="25" spans="1:28">
      <c r="A25" s="202" t="s">
        <v>94</v>
      </c>
      <c r="B25" s="203" t="s">
        <v>83</v>
      </c>
      <c r="C25" s="204" t="s">
        <v>285</v>
      </c>
      <c r="D25" s="204" t="s">
        <v>189</v>
      </c>
      <c r="E25" s="204" t="s">
        <v>774</v>
      </c>
      <c r="F25" s="204" t="s">
        <v>775</v>
      </c>
      <c r="G25" s="204" t="s">
        <v>825</v>
      </c>
      <c r="H25" s="204" t="s">
        <v>241</v>
      </c>
      <c r="I25" s="204" t="s">
        <v>737</v>
      </c>
      <c r="J25" s="204" t="s">
        <v>826</v>
      </c>
      <c r="K25" s="218" t="s">
        <v>834</v>
      </c>
      <c r="M25" s="206" t="s">
        <v>319</v>
      </c>
      <c r="N25" s="206" t="s">
        <v>161</v>
      </c>
      <c r="O25" s="206" t="s">
        <v>801</v>
      </c>
      <c r="P25" s="206" t="s">
        <v>790</v>
      </c>
      <c r="Q25" s="206" t="s">
        <v>86</v>
      </c>
      <c r="R25" s="206" t="s">
        <v>166</v>
      </c>
      <c r="S25" s="206" t="s">
        <v>83</v>
      </c>
      <c r="T25" s="206" t="s">
        <v>164</v>
      </c>
      <c r="U25" s="209" t="s">
        <v>770</v>
      </c>
      <c r="V25" s="208" t="s">
        <v>802</v>
      </c>
      <c r="W25" s="209" t="s">
        <v>770</v>
      </c>
      <c r="X25" s="208" t="s">
        <v>359</v>
      </c>
      <c r="Y25" s="208" t="s">
        <v>123</v>
      </c>
      <c r="Z25" s="207">
        <v>1.5</v>
      </c>
      <c r="AA25" s="210">
        <v>12.5</v>
      </c>
      <c r="AB25" s="210">
        <v>18.75</v>
      </c>
    </row>
    <row r="26" spans="1:28">
      <c r="M26" s="206" t="s">
        <v>692</v>
      </c>
      <c r="N26" s="206" t="s">
        <v>161</v>
      </c>
      <c r="O26" s="206" t="s">
        <v>803</v>
      </c>
      <c r="P26" s="206" t="s">
        <v>804</v>
      </c>
      <c r="Q26" s="206" t="s">
        <v>121</v>
      </c>
      <c r="R26" s="206" t="s">
        <v>216</v>
      </c>
      <c r="S26" s="206" t="s">
        <v>83</v>
      </c>
      <c r="T26" s="206" t="s">
        <v>164</v>
      </c>
      <c r="U26" s="209" t="s">
        <v>770</v>
      </c>
      <c r="V26" s="208" t="s">
        <v>805</v>
      </c>
      <c r="W26" s="209" t="s">
        <v>770</v>
      </c>
      <c r="X26" s="208" t="s">
        <v>806</v>
      </c>
      <c r="Y26" s="208" t="s">
        <v>198</v>
      </c>
      <c r="Z26" s="207">
        <v>0.5</v>
      </c>
      <c r="AA26" s="210">
        <v>12.5</v>
      </c>
      <c r="AB26" s="210">
        <v>6.25</v>
      </c>
    </row>
    <row r="27" spans="1:28">
      <c r="C27" s="219" t="s">
        <v>835</v>
      </c>
      <c r="M27" s="206" t="s">
        <v>319</v>
      </c>
      <c r="N27" s="206" t="s">
        <v>161</v>
      </c>
      <c r="O27" s="206" t="s">
        <v>807</v>
      </c>
      <c r="P27" s="206" t="s">
        <v>83</v>
      </c>
      <c r="Q27" s="206" t="s">
        <v>92</v>
      </c>
      <c r="R27" s="206" t="s">
        <v>163</v>
      </c>
      <c r="S27" s="206" t="s">
        <v>83</v>
      </c>
      <c r="T27" s="206" t="s">
        <v>164</v>
      </c>
      <c r="U27" s="209" t="s">
        <v>771</v>
      </c>
      <c r="V27" s="208" t="s">
        <v>808</v>
      </c>
      <c r="W27" s="209" t="s">
        <v>771</v>
      </c>
      <c r="X27" s="208" t="s">
        <v>809</v>
      </c>
      <c r="Y27" s="208" t="s">
        <v>198</v>
      </c>
      <c r="Z27" s="207">
        <v>0.5</v>
      </c>
      <c r="AA27" s="210">
        <v>12.5</v>
      </c>
      <c r="AB27" s="210">
        <v>6.25</v>
      </c>
    </row>
    <row r="28" spans="1:28">
      <c r="J28" t="s">
        <v>828</v>
      </c>
      <c r="K28">
        <v>56.25</v>
      </c>
      <c r="M28" s="206" t="s">
        <v>319</v>
      </c>
      <c r="N28" s="206" t="s">
        <v>161</v>
      </c>
      <c r="O28" s="206" t="s">
        <v>810</v>
      </c>
      <c r="P28" s="206" t="s">
        <v>83</v>
      </c>
      <c r="Q28" s="206" t="s">
        <v>92</v>
      </c>
      <c r="R28" s="206" t="s">
        <v>163</v>
      </c>
      <c r="S28" s="206" t="s">
        <v>83</v>
      </c>
      <c r="T28" s="206" t="s">
        <v>164</v>
      </c>
      <c r="U28" s="209" t="s">
        <v>771</v>
      </c>
      <c r="V28" s="208" t="s">
        <v>811</v>
      </c>
      <c r="W28" s="209" t="s">
        <v>771</v>
      </c>
      <c r="X28" s="208" t="s">
        <v>812</v>
      </c>
      <c r="Y28" s="208" t="s">
        <v>139</v>
      </c>
      <c r="Z28" s="207">
        <v>0.25</v>
      </c>
      <c r="AA28" s="210">
        <v>12.5</v>
      </c>
      <c r="AB28" s="210">
        <v>3.13</v>
      </c>
    </row>
    <row r="29" spans="1:28">
      <c r="M29" s="206" t="s">
        <v>319</v>
      </c>
      <c r="N29" s="206" t="s">
        <v>161</v>
      </c>
      <c r="O29" s="206" t="s">
        <v>793</v>
      </c>
      <c r="P29" s="206" t="s">
        <v>794</v>
      </c>
      <c r="Q29" s="206" t="s">
        <v>93</v>
      </c>
      <c r="R29" s="206" t="s">
        <v>168</v>
      </c>
      <c r="S29" s="206" t="s">
        <v>83</v>
      </c>
      <c r="T29" s="206" t="s">
        <v>164</v>
      </c>
      <c r="U29" s="209" t="s">
        <v>771</v>
      </c>
      <c r="V29" s="208" t="s">
        <v>293</v>
      </c>
      <c r="W29" s="209" t="s">
        <v>771</v>
      </c>
      <c r="X29" s="208" t="s">
        <v>327</v>
      </c>
      <c r="Y29" s="208" t="s">
        <v>118</v>
      </c>
      <c r="Z29" s="207">
        <v>5</v>
      </c>
      <c r="AA29" s="210">
        <v>12.5</v>
      </c>
      <c r="AB29" s="210">
        <v>62.5</v>
      </c>
    </row>
    <row r="30" spans="1:28">
      <c r="M30" s="206" t="s">
        <v>319</v>
      </c>
      <c r="N30" s="206" t="s">
        <v>161</v>
      </c>
      <c r="O30" s="206" t="s">
        <v>813</v>
      </c>
      <c r="P30" s="206" t="s">
        <v>628</v>
      </c>
      <c r="Q30" s="206" t="s">
        <v>121</v>
      </c>
      <c r="R30" s="206" t="s">
        <v>216</v>
      </c>
      <c r="S30" s="206" t="s">
        <v>83</v>
      </c>
      <c r="T30" s="206" t="s">
        <v>164</v>
      </c>
      <c r="U30" s="209" t="s">
        <v>771</v>
      </c>
      <c r="V30" s="208" t="s">
        <v>322</v>
      </c>
      <c r="W30" s="209" t="s">
        <v>771</v>
      </c>
      <c r="X30" s="208" t="s">
        <v>307</v>
      </c>
      <c r="Y30" s="208" t="s">
        <v>138</v>
      </c>
      <c r="Z30" s="207">
        <v>2</v>
      </c>
      <c r="AA30" s="210">
        <v>12.5</v>
      </c>
      <c r="AB30" s="210">
        <v>25</v>
      </c>
    </row>
    <row r="31" spans="1:28">
      <c r="M31" s="206" t="s">
        <v>304</v>
      </c>
      <c r="N31" s="206" t="s">
        <v>161</v>
      </c>
      <c r="O31" s="206" t="s">
        <v>814</v>
      </c>
      <c r="P31" s="206" t="s">
        <v>83</v>
      </c>
      <c r="Q31" s="206" t="s">
        <v>91</v>
      </c>
      <c r="R31" s="206" t="s">
        <v>165</v>
      </c>
      <c r="S31" s="206" t="s">
        <v>83</v>
      </c>
      <c r="T31" s="206" t="s">
        <v>164</v>
      </c>
      <c r="U31" s="209" t="s">
        <v>771</v>
      </c>
      <c r="V31" s="208" t="s">
        <v>329</v>
      </c>
      <c r="W31" s="209" t="s">
        <v>771</v>
      </c>
      <c r="X31" s="208" t="s">
        <v>360</v>
      </c>
      <c r="Y31" s="208" t="s">
        <v>123</v>
      </c>
      <c r="Z31" s="207">
        <v>1.5</v>
      </c>
      <c r="AA31" s="210">
        <v>12.5</v>
      </c>
      <c r="AB31" s="210">
        <v>18.75</v>
      </c>
    </row>
    <row r="32" spans="1:28">
      <c r="M32" s="206" t="s">
        <v>319</v>
      </c>
      <c r="N32" s="206" t="s">
        <v>161</v>
      </c>
      <c r="O32" s="206" t="s">
        <v>815</v>
      </c>
      <c r="P32" s="206" t="s">
        <v>83</v>
      </c>
      <c r="Q32" s="206" t="s">
        <v>92</v>
      </c>
      <c r="R32" s="206" t="s">
        <v>163</v>
      </c>
      <c r="S32" s="206" t="s">
        <v>83</v>
      </c>
      <c r="T32" s="206" t="s">
        <v>164</v>
      </c>
      <c r="U32" s="209" t="s">
        <v>772</v>
      </c>
      <c r="V32" s="208" t="s">
        <v>316</v>
      </c>
      <c r="W32" s="209" t="s">
        <v>772</v>
      </c>
      <c r="X32" s="208" t="s">
        <v>397</v>
      </c>
      <c r="Y32" s="208" t="s">
        <v>117</v>
      </c>
      <c r="Z32" s="207">
        <v>4</v>
      </c>
      <c r="AA32" s="210">
        <v>12.5</v>
      </c>
      <c r="AB32" s="210">
        <v>50</v>
      </c>
    </row>
    <row r="33" spans="13:28">
      <c r="M33" s="206" t="s">
        <v>331</v>
      </c>
      <c r="N33" s="206" t="s">
        <v>161</v>
      </c>
      <c r="O33" s="206" t="s">
        <v>816</v>
      </c>
      <c r="P33" s="206" t="s">
        <v>83</v>
      </c>
      <c r="Q33" s="206" t="s">
        <v>89</v>
      </c>
      <c r="R33" s="206" t="s">
        <v>170</v>
      </c>
      <c r="S33" s="206" t="s">
        <v>83</v>
      </c>
      <c r="T33" s="206" t="s">
        <v>164</v>
      </c>
      <c r="U33" s="209" t="s">
        <v>772</v>
      </c>
      <c r="V33" s="208" t="s">
        <v>293</v>
      </c>
      <c r="W33" s="209" t="s">
        <v>772</v>
      </c>
      <c r="X33" s="208" t="s">
        <v>296</v>
      </c>
      <c r="Y33" s="208" t="s">
        <v>85</v>
      </c>
      <c r="Z33" s="207">
        <v>1</v>
      </c>
      <c r="AA33" s="210">
        <v>12.5</v>
      </c>
      <c r="AB33" s="210">
        <v>12.5</v>
      </c>
    </row>
    <row r="34" spans="13:28">
      <c r="M34" s="206" t="s">
        <v>304</v>
      </c>
      <c r="N34" s="206" t="s">
        <v>161</v>
      </c>
      <c r="O34" s="206" t="s">
        <v>817</v>
      </c>
      <c r="P34" s="206" t="s">
        <v>83</v>
      </c>
      <c r="Q34" s="206" t="s">
        <v>91</v>
      </c>
      <c r="R34" s="206" t="s">
        <v>165</v>
      </c>
      <c r="S34" s="206" t="s">
        <v>83</v>
      </c>
      <c r="T34" s="206" t="s">
        <v>164</v>
      </c>
      <c r="U34" s="209" t="s">
        <v>772</v>
      </c>
      <c r="V34" s="208" t="s">
        <v>359</v>
      </c>
      <c r="W34" s="209" t="s">
        <v>772</v>
      </c>
      <c r="X34" s="208" t="s">
        <v>818</v>
      </c>
      <c r="Y34" s="208" t="s">
        <v>123</v>
      </c>
      <c r="Z34" s="207">
        <v>1.5</v>
      </c>
      <c r="AA34" s="210">
        <v>12.5</v>
      </c>
      <c r="AB34" s="210">
        <v>18.75</v>
      </c>
    </row>
    <row r="35" spans="13:28">
      <c r="M35" s="206" t="s">
        <v>319</v>
      </c>
      <c r="N35" s="206" t="s">
        <v>161</v>
      </c>
      <c r="O35" s="206" t="s">
        <v>827</v>
      </c>
      <c r="P35" s="206" t="s">
        <v>615</v>
      </c>
      <c r="Q35" s="206" t="s">
        <v>90</v>
      </c>
      <c r="R35" s="206" t="s">
        <v>167</v>
      </c>
      <c r="S35" s="206" t="s">
        <v>83</v>
      </c>
      <c r="T35" s="206" t="s">
        <v>164</v>
      </c>
      <c r="U35" s="209" t="s">
        <v>773</v>
      </c>
      <c r="V35" s="208" t="s">
        <v>318</v>
      </c>
      <c r="W35" s="209" t="s">
        <v>773</v>
      </c>
      <c r="X35" s="208" t="s">
        <v>406</v>
      </c>
      <c r="Y35" s="208" t="s">
        <v>189</v>
      </c>
      <c r="Z35" s="207">
        <v>0.75</v>
      </c>
      <c r="AA35" s="210">
        <v>12.5</v>
      </c>
      <c r="AB35" s="210">
        <v>9.3800000000000008</v>
      </c>
    </row>
    <row r="36" spans="13:28">
      <c r="M36" s="206" t="s">
        <v>319</v>
      </c>
      <c r="N36" s="206" t="s">
        <v>161</v>
      </c>
      <c r="O36" s="206" t="s">
        <v>819</v>
      </c>
      <c r="P36" s="206" t="s">
        <v>790</v>
      </c>
      <c r="Q36" s="206" t="s">
        <v>86</v>
      </c>
      <c r="R36" s="206" t="s">
        <v>166</v>
      </c>
      <c r="S36" s="206" t="s">
        <v>83</v>
      </c>
      <c r="T36" s="206" t="s">
        <v>164</v>
      </c>
      <c r="U36" s="209" t="s">
        <v>773</v>
      </c>
      <c r="V36" s="208" t="s">
        <v>292</v>
      </c>
      <c r="W36" s="209" t="s">
        <v>773</v>
      </c>
      <c r="X36" s="208" t="s">
        <v>293</v>
      </c>
      <c r="Y36" s="208" t="s">
        <v>85</v>
      </c>
      <c r="Z36" s="207">
        <v>1</v>
      </c>
      <c r="AA36" s="210">
        <v>12.5</v>
      </c>
      <c r="AB36" s="210">
        <v>12.5</v>
      </c>
    </row>
    <row r="37" spans="13:28">
      <c r="M37" s="206" t="s">
        <v>331</v>
      </c>
      <c r="N37" s="206" t="s">
        <v>161</v>
      </c>
      <c r="O37" s="206" t="s">
        <v>816</v>
      </c>
      <c r="P37" s="206" t="s">
        <v>83</v>
      </c>
      <c r="Q37" s="206" t="s">
        <v>89</v>
      </c>
      <c r="R37" s="206" t="s">
        <v>170</v>
      </c>
      <c r="S37" s="206" t="s">
        <v>83</v>
      </c>
      <c r="T37" s="206" t="s">
        <v>164</v>
      </c>
      <c r="U37" s="209" t="s">
        <v>773</v>
      </c>
      <c r="V37" s="208" t="s">
        <v>306</v>
      </c>
      <c r="W37" s="209" t="s">
        <v>773</v>
      </c>
      <c r="X37" s="208" t="s">
        <v>327</v>
      </c>
      <c r="Y37" s="208" t="s">
        <v>138</v>
      </c>
      <c r="Z37" s="207">
        <v>2</v>
      </c>
      <c r="AA37" s="210">
        <v>12.5</v>
      </c>
      <c r="AB37" s="210">
        <v>25</v>
      </c>
    </row>
    <row r="38" spans="13:28">
      <c r="M38" s="206" t="s">
        <v>319</v>
      </c>
      <c r="N38" s="206" t="s">
        <v>161</v>
      </c>
      <c r="O38" s="206" t="s">
        <v>820</v>
      </c>
      <c r="P38" s="206" t="s">
        <v>790</v>
      </c>
      <c r="Q38" s="206" t="s">
        <v>86</v>
      </c>
      <c r="R38" s="206" t="s">
        <v>166</v>
      </c>
      <c r="S38" s="206" t="s">
        <v>83</v>
      </c>
      <c r="T38" s="206" t="s">
        <v>164</v>
      </c>
      <c r="U38" s="209" t="s">
        <v>773</v>
      </c>
      <c r="V38" s="208" t="s">
        <v>329</v>
      </c>
      <c r="W38" s="209" t="s">
        <v>773</v>
      </c>
      <c r="X38" s="208" t="s">
        <v>359</v>
      </c>
      <c r="Y38" s="208" t="s">
        <v>85</v>
      </c>
      <c r="Z38" s="207">
        <v>1</v>
      </c>
      <c r="AA38" s="210">
        <v>12.5</v>
      </c>
      <c r="AB38" s="210">
        <v>12.5</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1DD08-756E-4CFB-9AA5-04170082782D}">
  <dimension ref="A1:AC39"/>
  <sheetViews>
    <sheetView topLeftCell="I24" workbookViewId="0">
      <selection activeCell="L82" sqref="L82"/>
    </sheetView>
  </sheetViews>
  <sheetFormatPr baseColWidth="10" defaultColWidth="8.83203125" defaultRowHeight="15"/>
  <cols>
    <col min="1" max="1" width="38.83203125" bestFit="1" customWidth="1"/>
    <col min="2" max="2" width="16.33203125" bestFit="1" customWidth="1"/>
    <col min="3" max="9" width="9.83203125" bestFit="1" customWidth="1"/>
    <col min="10" max="10" width="8" bestFit="1" customWidth="1"/>
    <col min="11" max="11" width="11.6640625" bestFit="1" customWidth="1"/>
    <col min="14" max="14" width="21" bestFit="1" customWidth="1"/>
    <col min="15" max="15" width="14.1640625" bestFit="1" customWidth="1"/>
    <col min="16" max="16" width="169" bestFit="1" customWidth="1"/>
    <col min="17" max="17" width="13" bestFit="1" customWidth="1"/>
    <col min="18" max="18" width="16.33203125" bestFit="1" customWidth="1"/>
    <col min="19" max="19" width="18" bestFit="1" customWidth="1"/>
    <col min="20" max="20" width="5" bestFit="1" customWidth="1"/>
    <col min="21" max="21" width="7.33203125" bestFit="1" customWidth="1"/>
    <col min="22" max="22" width="9.83203125" bestFit="1" customWidth="1"/>
    <col min="23" max="23" width="11" bestFit="1" customWidth="1"/>
    <col min="24" max="24" width="9.83203125" bestFit="1" customWidth="1"/>
    <col min="25" max="25" width="11" bestFit="1" customWidth="1"/>
    <col min="26" max="26" width="11.1640625" bestFit="1" customWidth="1"/>
    <col min="27" max="27" width="17.1640625" bestFit="1" customWidth="1"/>
    <col min="28" max="28" width="16.83203125" bestFit="1" customWidth="1"/>
    <col min="29" max="29" width="13.5" bestFit="1" customWidth="1"/>
  </cols>
  <sheetData>
    <row r="1" spans="1:29">
      <c r="A1" s="251" t="s">
        <v>72</v>
      </c>
      <c r="B1" s="251" t="s">
        <v>73</v>
      </c>
      <c r="C1" s="251" t="s">
        <v>876</v>
      </c>
      <c r="D1" s="251" t="s">
        <v>877</v>
      </c>
      <c r="E1" s="251" t="s">
        <v>878</v>
      </c>
      <c r="F1" s="251" t="s">
        <v>879</v>
      </c>
      <c r="G1" s="251" t="s">
        <v>880</v>
      </c>
      <c r="H1" s="251" t="s">
        <v>881</v>
      </c>
      <c r="I1" s="251" t="s">
        <v>882</v>
      </c>
      <c r="J1" s="251" t="s">
        <v>81</v>
      </c>
      <c r="K1" s="84" t="s">
        <v>430</v>
      </c>
      <c r="N1" s="258" t="s">
        <v>72</v>
      </c>
      <c r="O1" s="258" t="s">
        <v>146</v>
      </c>
      <c r="P1" s="258" t="s">
        <v>147</v>
      </c>
      <c r="Q1" s="258" t="s">
        <v>148</v>
      </c>
      <c r="R1" s="258" t="s">
        <v>73</v>
      </c>
      <c r="S1" s="258" t="s">
        <v>149</v>
      </c>
      <c r="T1" s="258" t="s">
        <v>150</v>
      </c>
      <c r="U1" s="258" t="s">
        <v>151</v>
      </c>
      <c r="V1" s="258" t="s">
        <v>152</v>
      </c>
      <c r="W1" s="258" t="s">
        <v>153</v>
      </c>
      <c r="X1" s="258" t="s">
        <v>154</v>
      </c>
      <c r="Y1" s="258" t="s">
        <v>155</v>
      </c>
      <c r="Z1" s="258" t="s">
        <v>156</v>
      </c>
      <c r="AA1" s="258" t="s">
        <v>157</v>
      </c>
      <c r="AB1" s="258" t="s">
        <v>158</v>
      </c>
      <c r="AC1" s="258" t="s">
        <v>159</v>
      </c>
    </row>
    <row r="2" spans="1:29">
      <c r="A2" s="251" t="s">
        <v>82</v>
      </c>
      <c r="B2" s="252" t="s">
        <v>83</v>
      </c>
      <c r="C2" s="253" t="s">
        <v>84</v>
      </c>
      <c r="D2" s="253" t="s">
        <v>85</v>
      </c>
      <c r="E2" s="253" t="s">
        <v>84</v>
      </c>
      <c r="F2" s="253" t="s">
        <v>198</v>
      </c>
      <c r="G2" s="253" t="s">
        <v>84</v>
      </c>
      <c r="H2" s="253" t="s">
        <v>84</v>
      </c>
      <c r="I2" s="253" t="s">
        <v>84</v>
      </c>
      <c r="J2" s="253" t="s">
        <v>123</v>
      </c>
      <c r="K2" s="253" t="s">
        <v>123</v>
      </c>
      <c r="N2" s="259" t="s">
        <v>160</v>
      </c>
      <c r="O2" s="259" t="s">
        <v>161</v>
      </c>
      <c r="P2" s="259" t="s">
        <v>590</v>
      </c>
      <c r="Q2" s="259" t="s">
        <v>83</v>
      </c>
      <c r="R2" s="259" t="s">
        <v>836</v>
      </c>
      <c r="S2" s="259" t="s">
        <v>167</v>
      </c>
      <c r="T2" s="259" t="s">
        <v>83</v>
      </c>
      <c r="U2" s="259" t="s">
        <v>164</v>
      </c>
      <c r="V2" s="262" t="s">
        <v>876</v>
      </c>
      <c r="W2" s="261" t="s">
        <v>318</v>
      </c>
      <c r="X2" s="262" t="s">
        <v>876</v>
      </c>
      <c r="Y2" s="261" t="s">
        <v>351</v>
      </c>
      <c r="Z2" s="261" t="s">
        <v>198</v>
      </c>
      <c r="AA2" s="260">
        <v>0.5</v>
      </c>
      <c r="AB2" s="263">
        <v>12.5</v>
      </c>
      <c r="AC2" s="263">
        <v>6.25</v>
      </c>
    </row>
    <row r="3" spans="1:29">
      <c r="A3" s="252" t="s">
        <v>83</v>
      </c>
      <c r="B3" s="252" t="s">
        <v>86</v>
      </c>
      <c r="C3" s="254" t="s">
        <v>84</v>
      </c>
      <c r="D3" s="254" t="s">
        <v>85</v>
      </c>
      <c r="E3" s="254" t="s">
        <v>84</v>
      </c>
      <c r="F3" s="254" t="s">
        <v>198</v>
      </c>
      <c r="G3" s="254" t="s">
        <v>84</v>
      </c>
      <c r="H3" s="254" t="s">
        <v>84</v>
      </c>
      <c r="I3" s="254" t="s">
        <v>84</v>
      </c>
      <c r="J3" s="254" t="s">
        <v>123</v>
      </c>
      <c r="K3" s="254" t="s">
        <v>123</v>
      </c>
      <c r="N3" s="259" t="s">
        <v>160</v>
      </c>
      <c r="O3" s="259" t="s">
        <v>161</v>
      </c>
      <c r="P3" s="259" t="s">
        <v>162</v>
      </c>
      <c r="Q3" s="259" t="s">
        <v>83</v>
      </c>
      <c r="R3" s="259" t="s">
        <v>93</v>
      </c>
      <c r="S3" s="259" t="s">
        <v>168</v>
      </c>
      <c r="T3" s="259" t="s">
        <v>83</v>
      </c>
      <c r="U3" s="259" t="s">
        <v>164</v>
      </c>
      <c r="V3" s="262" t="s">
        <v>876</v>
      </c>
      <c r="W3" s="261" t="s">
        <v>318</v>
      </c>
      <c r="X3" s="262" t="s">
        <v>876</v>
      </c>
      <c r="Y3" s="261" t="s">
        <v>351</v>
      </c>
      <c r="Z3" s="261" t="s">
        <v>198</v>
      </c>
      <c r="AA3" s="260">
        <v>0.5</v>
      </c>
      <c r="AB3" s="263">
        <v>12.5</v>
      </c>
      <c r="AC3" s="263">
        <v>6.25</v>
      </c>
    </row>
    <row r="4" spans="1:29">
      <c r="A4" s="251" t="s">
        <v>87</v>
      </c>
      <c r="B4" s="252" t="s">
        <v>83</v>
      </c>
      <c r="C4" s="253" t="s">
        <v>245</v>
      </c>
      <c r="D4" s="253" t="s">
        <v>85</v>
      </c>
      <c r="E4" s="253" t="s">
        <v>84</v>
      </c>
      <c r="F4" s="253" t="s">
        <v>84</v>
      </c>
      <c r="G4" s="253" t="s">
        <v>84</v>
      </c>
      <c r="H4" s="253" t="s">
        <v>84</v>
      </c>
      <c r="I4" s="253" t="s">
        <v>84</v>
      </c>
      <c r="J4" s="253" t="s">
        <v>249</v>
      </c>
      <c r="K4" s="253" t="s">
        <v>249</v>
      </c>
      <c r="N4" s="259" t="s">
        <v>160</v>
      </c>
      <c r="O4" s="259" t="s">
        <v>161</v>
      </c>
      <c r="P4" s="259" t="s">
        <v>592</v>
      </c>
      <c r="Q4" s="259" t="s">
        <v>83</v>
      </c>
      <c r="R4" s="259" t="s">
        <v>86</v>
      </c>
      <c r="S4" s="259" t="s">
        <v>166</v>
      </c>
      <c r="T4" s="259" t="s">
        <v>83</v>
      </c>
      <c r="U4" s="259" t="s">
        <v>164</v>
      </c>
      <c r="V4" s="262" t="s">
        <v>876</v>
      </c>
      <c r="W4" s="261" t="s">
        <v>293</v>
      </c>
      <c r="X4" s="262" t="s">
        <v>876</v>
      </c>
      <c r="Y4" s="261" t="s">
        <v>298</v>
      </c>
      <c r="Z4" s="261" t="s">
        <v>198</v>
      </c>
      <c r="AA4" s="260">
        <v>0.5</v>
      </c>
      <c r="AB4" s="263">
        <v>12.5</v>
      </c>
      <c r="AC4" s="263">
        <v>6.25</v>
      </c>
    </row>
    <row r="5" spans="1:29">
      <c r="A5" s="252" t="s">
        <v>83</v>
      </c>
      <c r="B5" s="252" t="s">
        <v>719</v>
      </c>
      <c r="C5" s="254" t="s">
        <v>198</v>
      </c>
      <c r="D5" s="254" t="s">
        <v>198</v>
      </c>
      <c r="E5" s="254" t="s">
        <v>84</v>
      </c>
      <c r="F5" s="254" t="s">
        <v>84</v>
      </c>
      <c r="G5" s="254" t="s">
        <v>84</v>
      </c>
      <c r="H5" s="254" t="s">
        <v>84</v>
      </c>
      <c r="I5" s="254" t="s">
        <v>84</v>
      </c>
      <c r="J5" s="254" t="s">
        <v>85</v>
      </c>
      <c r="K5" s="254" t="s">
        <v>85</v>
      </c>
      <c r="N5" s="259" t="s">
        <v>160</v>
      </c>
      <c r="O5" s="259" t="s">
        <v>161</v>
      </c>
      <c r="P5" s="259" t="s">
        <v>592</v>
      </c>
      <c r="Q5" s="259" t="s">
        <v>83</v>
      </c>
      <c r="R5" s="259" t="s">
        <v>723</v>
      </c>
      <c r="S5" s="259" t="s">
        <v>216</v>
      </c>
      <c r="T5" s="259" t="s">
        <v>83</v>
      </c>
      <c r="U5" s="259" t="s">
        <v>164</v>
      </c>
      <c r="V5" s="262" t="s">
        <v>876</v>
      </c>
      <c r="W5" s="261" t="s">
        <v>293</v>
      </c>
      <c r="X5" s="262" t="s">
        <v>876</v>
      </c>
      <c r="Y5" s="261" t="s">
        <v>298</v>
      </c>
      <c r="Z5" s="261" t="s">
        <v>198</v>
      </c>
      <c r="AA5" s="260">
        <v>0.5</v>
      </c>
      <c r="AB5" s="263">
        <v>12.5</v>
      </c>
      <c r="AC5" s="263">
        <v>6.25</v>
      </c>
    </row>
    <row r="6" spans="1:29">
      <c r="A6" s="252" t="s">
        <v>83</v>
      </c>
      <c r="B6" s="252" t="s">
        <v>86</v>
      </c>
      <c r="C6" s="254" t="s">
        <v>198</v>
      </c>
      <c r="D6" s="254" t="s">
        <v>84</v>
      </c>
      <c r="E6" s="254" t="s">
        <v>84</v>
      </c>
      <c r="F6" s="254" t="s">
        <v>84</v>
      </c>
      <c r="G6" s="254" t="s">
        <v>84</v>
      </c>
      <c r="H6" s="254" t="s">
        <v>84</v>
      </c>
      <c r="I6" s="254" t="s">
        <v>84</v>
      </c>
      <c r="J6" s="254" t="s">
        <v>198</v>
      </c>
      <c r="K6" s="254" t="s">
        <v>198</v>
      </c>
      <c r="N6" s="259" t="s">
        <v>160</v>
      </c>
      <c r="O6" s="259" t="s">
        <v>161</v>
      </c>
      <c r="P6" s="259" t="s">
        <v>889</v>
      </c>
      <c r="Q6" s="259" t="s">
        <v>83</v>
      </c>
      <c r="R6" s="259" t="s">
        <v>720</v>
      </c>
      <c r="S6" s="259" t="s">
        <v>163</v>
      </c>
      <c r="T6" s="259" t="s">
        <v>83</v>
      </c>
      <c r="U6" s="259" t="s">
        <v>164</v>
      </c>
      <c r="V6" s="262" t="s">
        <v>876</v>
      </c>
      <c r="W6" s="261" t="s">
        <v>293</v>
      </c>
      <c r="X6" s="262" t="s">
        <v>876</v>
      </c>
      <c r="Y6" s="261" t="s">
        <v>298</v>
      </c>
      <c r="Z6" s="261" t="s">
        <v>198</v>
      </c>
      <c r="AA6" s="260">
        <v>0.5</v>
      </c>
      <c r="AB6" s="263">
        <v>12.5</v>
      </c>
      <c r="AC6" s="263">
        <v>6.25</v>
      </c>
    </row>
    <row r="7" spans="1:29">
      <c r="A7" s="252" t="s">
        <v>83</v>
      </c>
      <c r="B7" s="252" t="s">
        <v>836</v>
      </c>
      <c r="C7" s="254" t="s">
        <v>198</v>
      </c>
      <c r="D7" s="254" t="s">
        <v>84</v>
      </c>
      <c r="E7" s="254" t="s">
        <v>84</v>
      </c>
      <c r="F7" s="254" t="s">
        <v>84</v>
      </c>
      <c r="G7" s="254" t="s">
        <v>84</v>
      </c>
      <c r="H7" s="254" t="s">
        <v>84</v>
      </c>
      <c r="I7" s="254" t="s">
        <v>84</v>
      </c>
      <c r="J7" s="254" t="s">
        <v>198</v>
      </c>
      <c r="K7" s="254" t="s">
        <v>198</v>
      </c>
      <c r="N7" s="259" t="s">
        <v>160</v>
      </c>
      <c r="O7" s="259" t="s">
        <v>161</v>
      </c>
      <c r="P7" s="259" t="s">
        <v>654</v>
      </c>
      <c r="Q7" s="259" t="s">
        <v>83</v>
      </c>
      <c r="R7" s="259" t="s">
        <v>722</v>
      </c>
      <c r="S7" s="259" t="s">
        <v>165</v>
      </c>
      <c r="T7" s="259" t="s">
        <v>83</v>
      </c>
      <c r="U7" s="259" t="s">
        <v>164</v>
      </c>
      <c r="V7" s="262" t="s">
        <v>876</v>
      </c>
      <c r="W7" s="261" t="s">
        <v>293</v>
      </c>
      <c r="X7" s="262" t="s">
        <v>876</v>
      </c>
      <c r="Y7" s="261" t="s">
        <v>298</v>
      </c>
      <c r="Z7" s="261" t="s">
        <v>198</v>
      </c>
      <c r="AA7" s="260">
        <v>0.5</v>
      </c>
      <c r="AB7" s="263">
        <v>12.5</v>
      </c>
      <c r="AC7" s="263">
        <v>6.25</v>
      </c>
    </row>
    <row r="8" spans="1:29">
      <c r="A8" s="252" t="s">
        <v>83</v>
      </c>
      <c r="B8" s="252" t="s">
        <v>723</v>
      </c>
      <c r="C8" s="254" t="s">
        <v>198</v>
      </c>
      <c r="D8" s="254" t="s">
        <v>84</v>
      </c>
      <c r="E8" s="254" t="s">
        <v>84</v>
      </c>
      <c r="F8" s="254" t="s">
        <v>84</v>
      </c>
      <c r="G8" s="254" t="s">
        <v>84</v>
      </c>
      <c r="H8" s="254" t="s">
        <v>84</v>
      </c>
      <c r="I8" s="254" t="s">
        <v>84</v>
      </c>
      <c r="J8" s="254" t="s">
        <v>198</v>
      </c>
      <c r="K8" s="254" t="s">
        <v>198</v>
      </c>
      <c r="N8" s="259" t="s">
        <v>160</v>
      </c>
      <c r="O8" s="259" t="s">
        <v>161</v>
      </c>
      <c r="P8" s="259" t="s">
        <v>890</v>
      </c>
      <c r="Q8" s="259" t="s">
        <v>83</v>
      </c>
      <c r="R8" s="259" t="s">
        <v>719</v>
      </c>
      <c r="S8" s="259" t="s">
        <v>170</v>
      </c>
      <c r="T8" s="259" t="s">
        <v>83</v>
      </c>
      <c r="U8" s="259" t="s">
        <v>164</v>
      </c>
      <c r="V8" s="262" t="s">
        <v>876</v>
      </c>
      <c r="W8" s="261" t="s">
        <v>293</v>
      </c>
      <c r="X8" s="262" t="s">
        <v>876</v>
      </c>
      <c r="Y8" s="261" t="s">
        <v>298</v>
      </c>
      <c r="Z8" s="261" t="s">
        <v>198</v>
      </c>
      <c r="AA8" s="260">
        <v>0.5</v>
      </c>
      <c r="AB8" s="263">
        <v>12.5</v>
      </c>
      <c r="AC8" s="263">
        <v>6.25</v>
      </c>
    </row>
    <row r="9" spans="1:29">
      <c r="A9" s="252" t="s">
        <v>83</v>
      </c>
      <c r="B9" s="252" t="s">
        <v>722</v>
      </c>
      <c r="C9" s="254" t="s">
        <v>198</v>
      </c>
      <c r="D9" s="254" t="s">
        <v>84</v>
      </c>
      <c r="E9" s="254" t="s">
        <v>84</v>
      </c>
      <c r="F9" s="254" t="s">
        <v>84</v>
      </c>
      <c r="G9" s="254" t="s">
        <v>84</v>
      </c>
      <c r="H9" s="254" t="s">
        <v>84</v>
      </c>
      <c r="I9" s="254" t="s">
        <v>84</v>
      </c>
      <c r="J9" s="254" t="s">
        <v>198</v>
      </c>
      <c r="K9" s="254" t="s">
        <v>198</v>
      </c>
      <c r="N9" s="259" t="s">
        <v>319</v>
      </c>
      <c r="O9" s="259" t="s">
        <v>161</v>
      </c>
      <c r="P9" s="259" t="s">
        <v>891</v>
      </c>
      <c r="Q9" s="259" t="s">
        <v>790</v>
      </c>
      <c r="R9" s="259" t="s">
        <v>86</v>
      </c>
      <c r="S9" s="259" t="s">
        <v>166</v>
      </c>
      <c r="T9" s="259" t="s">
        <v>83</v>
      </c>
      <c r="U9" s="259" t="s">
        <v>164</v>
      </c>
      <c r="V9" s="262" t="s">
        <v>876</v>
      </c>
      <c r="W9" s="261" t="s">
        <v>359</v>
      </c>
      <c r="X9" s="262" t="s">
        <v>876</v>
      </c>
      <c r="Y9" s="261" t="s">
        <v>754</v>
      </c>
      <c r="Z9" s="261" t="s">
        <v>85</v>
      </c>
      <c r="AA9" s="260">
        <v>1</v>
      </c>
      <c r="AB9" s="263">
        <v>12.5</v>
      </c>
      <c r="AC9" s="263">
        <v>12.5</v>
      </c>
    </row>
    <row r="10" spans="1:29">
      <c r="A10" s="252" t="s">
        <v>83</v>
      </c>
      <c r="B10" s="252" t="s">
        <v>720</v>
      </c>
      <c r="C10" s="254" t="s">
        <v>198</v>
      </c>
      <c r="D10" s="254" t="s">
        <v>84</v>
      </c>
      <c r="E10" s="254" t="s">
        <v>84</v>
      </c>
      <c r="F10" s="254" t="s">
        <v>84</v>
      </c>
      <c r="G10" s="254" t="s">
        <v>84</v>
      </c>
      <c r="H10" s="254" t="s">
        <v>84</v>
      </c>
      <c r="I10" s="254" t="s">
        <v>84</v>
      </c>
      <c r="J10" s="254" t="s">
        <v>198</v>
      </c>
      <c r="K10" s="254" t="s">
        <v>198</v>
      </c>
      <c r="N10" s="259" t="s">
        <v>160</v>
      </c>
      <c r="O10" s="259" t="s">
        <v>161</v>
      </c>
      <c r="P10" s="259" t="s">
        <v>892</v>
      </c>
      <c r="Q10" s="259" t="s">
        <v>83</v>
      </c>
      <c r="R10" s="259" t="s">
        <v>93</v>
      </c>
      <c r="S10" s="259" t="s">
        <v>168</v>
      </c>
      <c r="T10" s="259" t="s">
        <v>83</v>
      </c>
      <c r="U10" s="259" t="s">
        <v>164</v>
      </c>
      <c r="V10" s="262" t="s">
        <v>877</v>
      </c>
      <c r="W10" s="261" t="s">
        <v>318</v>
      </c>
      <c r="X10" s="262" t="s">
        <v>877</v>
      </c>
      <c r="Y10" s="261" t="s">
        <v>351</v>
      </c>
      <c r="Z10" s="261" t="s">
        <v>198</v>
      </c>
      <c r="AA10" s="260">
        <v>0.5</v>
      </c>
      <c r="AB10" s="263">
        <v>12.5</v>
      </c>
      <c r="AC10" s="263">
        <v>6.25</v>
      </c>
    </row>
    <row r="11" spans="1:29">
      <c r="A11" s="252" t="s">
        <v>83</v>
      </c>
      <c r="B11" s="252" t="s">
        <v>93</v>
      </c>
      <c r="C11" s="254" t="s">
        <v>198</v>
      </c>
      <c r="D11" s="254" t="s">
        <v>198</v>
      </c>
      <c r="E11" s="254" t="s">
        <v>84</v>
      </c>
      <c r="F11" s="254" t="s">
        <v>84</v>
      </c>
      <c r="G11" s="254" t="s">
        <v>84</v>
      </c>
      <c r="H11" s="254" t="s">
        <v>84</v>
      </c>
      <c r="I11" s="254" t="s">
        <v>84</v>
      </c>
      <c r="J11" s="254" t="s">
        <v>85</v>
      </c>
      <c r="K11" s="254" t="s">
        <v>85</v>
      </c>
      <c r="N11" s="259" t="s">
        <v>160</v>
      </c>
      <c r="O11" s="259" t="s">
        <v>161</v>
      </c>
      <c r="P11" s="259" t="s">
        <v>893</v>
      </c>
      <c r="Q11" s="259" t="s">
        <v>83</v>
      </c>
      <c r="R11" s="259" t="s">
        <v>719</v>
      </c>
      <c r="S11" s="259" t="s">
        <v>170</v>
      </c>
      <c r="T11" s="259" t="s">
        <v>83</v>
      </c>
      <c r="U11" s="259" t="s">
        <v>164</v>
      </c>
      <c r="V11" s="262" t="s">
        <v>877</v>
      </c>
      <c r="W11" s="261" t="s">
        <v>318</v>
      </c>
      <c r="X11" s="262" t="s">
        <v>877</v>
      </c>
      <c r="Y11" s="261" t="s">
        <v>351</v>
      </c>
      <c r="Z11" s="261" t="s">
        <v>198</v>
      </c>
      <c r="AA11" s="260">
        <v>0.5</v>
      </c>
      <c r="AB11" s="263">
        <v>12.5</v>
      </c>
      <c r="AC11" s="263">
        <v>6.25</v>
      </c>
    </row>
    <row r="12" spans="1:29">
      <c r="A12" s="251" t="s">
        <v>282</v>
      </c>
      <c r="B12" s="252" t="s">
        <v>83</v>
      </c>
      <c r="C12" s="253" t="s">
        <v>85</v>
      </c>
      <c r="D12" s="253" t="s">
        <v>85</v>
      </c>
      <c r="E12" s="253" t="s">
        <v>138</v>
      </c>
      <c r="F12" s="253" t="s">
        <v>762</v>
      </c>
      <c r="G12" s="253" t="s">
        <v>249</v>
      </c>
      <c r="H12" s="253" t="s">
        <v>249</v>
      </c>
      <c r="I12" s="253" t="s">
        <v>209</v>
      </c>
      <c r="J12" s="253" t="s">
        <v>883</v>
      </c>
      <c r="K12" s="253" t="s">
        <v>883</v>
      </c>
      <c r="N12" s="259" t="s">
        <v>319</v>
      </c>
      <c r="O12" s="259" t="s">
        <v>161</v>
      </c>
      <c r="P12" s="259" t="s">
        <v>894</v>
      </c>
      <c r="Q12" s="259" t="s">
        <v>83</v>
      </c>
      <c r="R12" s="259" t="s">
        <v>93</v>
      </c>
      <c r="S12" s="259" t="s">
        <v>168</v>
      </c>
      <c r="T12" s="259" t="s">
        <v>83</v>
      </c>
      <c r="U12" s="259" t="s">
        <v>164</v>
      </c>
      <c r="V12" s="262" t="s">
        <v>877</v>
      </c>
      <c r="W12" s="261" t="s">
        <v>351</v>
      </c>
      <c r="X12" s="262" t="s">
        <v>877</v>
      </c>
      <c r="Y12" s="261" t="s">
        <v>292</v>
      </c>
      <c r="Z12" s="261" t="s">
        <v>198</v>
      </c>
      <c r="AA12" s="260">
        <v>0.5</v>
      </c>
      <c r="AB12" s="263">
        <v>12.5</v>
      </c>
      <c r="AC12" s="263">
        <v>6.25</v>
      </c>
    </row>
    <row r="13" spans="1:29">
      <c r="A13" s="252" t="s">
        <v>83</v>
      </c>
      <c r="B13" s="252" t="s">
        <v>86</v>
      </c>
      <c r="C13" s="254" t="s">
        <v>85</v>
      </c>
      <c r="D13" s="254" t="s">
        <v>84</v>
      </c>
      <c r="E13" s="254" t="s">
        <v>84</v>
      </c>
      <c r="F13" s="254" t="s">
        <v>245</v>
      </c>
      <c r="G13" s="254" t="s">
        <v>84</v>
      </c>
      <c r="H13" s="254" t="s">
        <v>209</v>
      </c>
      <c r="I13" s="254" t="s">
        <v>138</v>
      </c>
      <c r="J13" s="254" t="s">
        <v>884</v>
      </c>
      <c r="K13" s="254" t="s">
        <v>884</v>
      </c>
      <c r="N13" s="259" t="s">
        <v>331</v>
      </c>
      <c r="O13" s="259" t="s">
        <v>161</v>
      </c>
      <c r="P13" s="259" t="s">
        <v>895</v>
      </c>
      <c r="Q13" s="259" t="s">
        <v>83</v>
      </c>
      <c r="R13" s="259" t="s">
        <v>719</v>
      </c>
      <c r="S13" s="259" t="s">
        <v>170</v>
      </c>
      <c r="T13" s="259" t="s">
        <v>83</v>
      </c>
      <c r="U13" s="259" t="s">
        <v>164</v>
      </c>
      <c r="V13" s="262" t="s">
        <v>877</v>
      </c>
      <c r="W13" s="261" t="s">
        <v>351</v>
      </c>
      <c r="X13" s="262" t="s">
        <v>877</v>
      </c>
      <c r="Y13" s="261" t="s">
        <v>292</v>
      </c>
      <c r="Z13" s="261" t="s">
        <v>198</v>
      </c>
      <c r="AA13" s="260">
        <v>0.5</v>
      </c>
      <c r="AB13" s="263">
        <v>12.5</v>
      </c>
      <c r="AC13" s="263">
        <v>6.25</v>
      </c>
    </row>
    <row r="14" spans="1:29">
      <c r="A14" s="252" t="s">
        <v>83</v>
      </c>
      <c r="B14" s="252" t="s">
        <v>836</v>
      </c>
      <c r="C14" s="254" t="s">
        <v>84</v>
      </c>
      <c r="D14" s="254" t="s">
        <v>84</v>
      </c>
      <c r="E14" s="254" t="s">
        <v>84</v>
      </c>
      <c r="F14" s="254" t="s">
        <v>142</v>
      </c>
      <c r="G14" s="254" t="s">
        <v>84</v>
      </c>
      <c r="H14" s="254" t="s">
        <v>85</v>
      </c>
      <c r="I14" s="254" t="s">
        <v>84</v>
      </c>
      <c r="J14" s="254" t="s">
        <v>243</v>
      </c>
      <c r="K14" s="254" t="s">
        <v>243</v>
      </c>
      <c r="N14" s="259" t="s">
        <v>319</v>
      </c>
      <c r="O14" s="259" t="s">
        <v>161</v>
      </c>
      <c r="P14" s="259" t="s">
        <v>896</v>
      </c>
      <c r="Q14" s="259" t="s">
        <v>83</v>
      </c>
      <c r="R14" s="259" t="s">
        <v>93</v>
      </c>
      <c r="S14" s="259" t="s">
        <v>168</v>
      </c>
      <c r="T14" s="259" t="s">
        <v>83</v>
      </c>
      <c r="U14" s="259" t="s">
        <v>164</v>
      </c>
      <c r="V14" s="262" t="s">
        <v>877</v>
      </c>
      <c r="W14" s="261" t="s">
        <v>293</v>
      </c>
      <c r="X14" s="262" t="s">
        <v>877</v>
      </c>
      <c r="Y14" s="261" t="s">
        <v>298</v>
      </c>
      <c r="Z14" s="261" t="s">
        <v>198</v>
      </c>
      <c r="AA14" s="260">
        <v>0.5</v>
      </c>
      <c r="AB14" s="263">
        <v>12.5</v>
      </c>
      <c r="AC14" s="263">
        <v>6.25</v>
      </c>
    </row>
    <row r="15" spans="1:29">
      <c r="A15" s="252" t="s">
        <v>83</v>
      </c>
      <c r="B15" s="252" t="s">
        <v>723</v>
      </c>
      <c r="C15" s="254" t="s">
        <v>84</v>
      </c>
      <c r="D15" s="254" t="s">
        <v>84</v>
      </c>
      <c r="E15" s="254" t="s">
        <v>84</v>
      </c>
      <c r="F15" s="254" t="s">
        <v>84</v>
      </c>
      <c r="G15" s="254" t="s">
        <v>84</v>
      </c>
      <c r="H15" s="254" t="s">
        <v>84</v>
      </c>
      <c r="I15" s="254" t="s">
        <v>198</v>
      </c>
      <c r="J15" s="254" t="s">
        <v>198</v>
      </c>
      <c r="K15" s="254" t="s">
        <v>198</v>
      </c>
      <c r="N15" s="259" t="s">
        <v>171</v>
      </c>
      <c r="O15" s="259" t="s">
        <v>161</v>
      </c>
      <c r="P15" s="259" t="s">
        <v>897</v>
      </c>
      <c r="Q15" s="259" t="s">
        <v>83</v>
      </c>
      <c r="R15" s="259" t="s">
        <v>86</v>
      </c>
      <c r="S15" s="259" t="s">
        <v>166</v>
      </c>
      <c r="T15" s="259" t="s">
        <v>83</v>
      </c>
      <c r="U15" s="259" t="s">
        <v>164</v>
      </c>
      <c r="V15" s="262" t="s">
        <v>877</v>
      </c>
      <c r="W15" s="261" t="s">
        <v>377</v>
      </c>
      <c r="X15" s="262" t="s">
        <v>877</v>
      </c>
      <c r="Y15" s="261" t="s">
        <v>329</v>
      </c>
      <c r="Z15" s="261" t="s">
        <v>85</v>
      </c>
      <c r="AA15" s="260">
        <v>1</v>
      </c>
      <c r="AB15" s="263">
        <v>12.5</v>
      </c>
      <c r="AC15" s="263">
        <v>12.5</v>
      </c>
    </row>
    <row r="16" spans="1:29">
      <c r="A16" s="252" t="s">
        <v>83</v>
      </c>
      <c r="B16" s="252" t="s">
        <v>722</v>
      </c>
      <c r="C16" s="254" t="s">
        <v>84</v>
      </c>
      <c r="D16" s="254" t="s">
        <v>84</v>
      </c>
      <c r="E16" s="254" t="s">
        <v>138</v>
      </c>
      <c r="F16" s="254" t="s">
        <v>84</v>
      </c>
      <c r="G16" s="254" t="s">
        <v>84</v>
      </c>
      <c r="H16" s="254" t="s">
        <v>84</v>
      </c>
      <c r="I16" s="254" t="s">
        <v>84</v>
      </c>
      <c r="J16" s="254" t="s">
        <v>138</v>
      </c>
      <c r="K16" s="254" t="s">
        <v>138</v>
      </c>
      <c r="N16" s="259" t="s">
        <v>898</v>
      </c>
      <c r="O16" s="259" t="s">
        <v>161</v>
      </c>
      <c r="P16" s="259" t="s">
        <v>899</v>
      </c>
      <c r="Q16" s="259" t="s">
        <v>83</v>
      </c>
      <c r="R16" s="259" t="s">
        <v>723</v>
      </c>
      <c r="S16" s="259" t="s">
        <v>216</v>
      </c>
      <c r="T16" s="259" t="s">
        <v>83</v>
      </c>
      <c r="U16" s="259" t="s">
        <v>164</v>
      </c>
      <c r="V16" s="262" t="s">
        <v>878</v>
      </c>
      <c r="W16" s="261" t="s">
        <v>626</v>
      </c>
      <c r="X16" s="262" t="s">
        <v>878</v>
      </c>
      <c r="Y16" s="261" t="s">
        <v>802</v>
      </c>
      <c r="Z16" s="261" t="s">
        <v>85</v>
      </c>
      <c r="AA16" s="260">
        <v>1</v>
      </c>
      <c r="AB16" s="263">
        <v>12.5</v>
      </c>
      <c r="AC16" s="263">
        <v>12.5</v>
      </c>
    </row>
    <row r="17" spans="1:29">
      <c r="A17" s="252" t="s">
        <v>83</v>
      </c>
      <c r="B17" s="252" t="s">
        <v>720</v>
      </c>
      <c r="C17" s="254" t="s">
        <v>84</v>
      </c>
      <c r="D17" s="254" t="s">
        <v>84</v>
      </c>
      <c r="E17" s="254" t="s">
        <v>84</v>
      </c>
      <c r="F17" s="254" t="s">
        <v>95</v>
      </c>
      <c r="G17" s="254" t="s">
        <v>141</v>
      </c>
      <c r="H17" s="254" t="s">
        <v>198</v>
      </c>
      <c r="I17" s="254" t="s">
        <v>198</v>
      </c>
      <c r="J17" s="254" t="s">
        <v>885</v>
      </c>
      <c r="K17" s="254" t="s">
        <v>885</v>
      </c>
      <c r="N17" s="259" t="s">
        <v>319</v>
      </c>
      <c r="O17" s="259" t="s">
        <v>161</v>
      </c>
      <c r="P17" s="259" t="s">
        <v>900</v>
      </c>
      <c r="Q17" s="259" t="s">
        <v>83</v>
      </c>
      <c r="R17" s="259" t="s">
        <v>722</v>
      </c>
      <c r="S17" s="259" t="s">
        <v>165</v>
      </c>
      <c r="T17" s="259" t="s">
        <v>83</v>
      </c>
      <c r="U17" s="259" t="s">
        <v>164</v>
      </c>
      <c r="V17" s="262" t="s">
        <v>878</v>
      </c>
      <c r="W17" s="261" t="s">
        <v>329</v>
      </c>
      <c r="X17" s="262" t="s">
        <v>878</v>
      </c>
      <c r="Y17" s="261" t="s">
        <v>754</v>
      </c>
      <c r="Z17" s="261" t="s">
        <v>138</v>
      </c>
      <c r="AA17" s="260">
        <v>2</v>
      </c>
      <c r="AB17" s="263">
        <v>12.5</v>
      </c>
      <c r="AC17" s="263">
        <v>25</v>
      </c>
    </row>
    <row r="18" spans="1:29">
      <c r="A18" s="252" t="s">
        <v>83</v>
      </c>
      <c r="B18" s="252" t="s">
        <v>93</v>
      </c>
      <c r="C18" s="254" t="s">
        <v>84</v>
      </c>
      <c r="D18" s="254" t="s">
        <v>85</v>
      </c>
      <c r="E18" s="254" t="s">
        <v>84</v>
      </c>
      <c r="F18" s="254" t="s">
        <v>138</v>
      </c>
      <c r="G18" s="254" t="s">
        <v>138</v>
      </c>
      <c r="H18" s="254" t="s">
        <v>84</v>
      </c>
      <c r="I18" s="254" t="s">
        <v>84</v>
      </c>
      <c r="J18" s="254" t="s">
        <v>118</v>
      </c>
      <c r="K18" s="254" t="s">
        <v>118</v>
      </c>
      <c r="N18" s="259" t="s">
        <v>319</v>
      </c>
      <c r="O18" s="259" t="s">
        <v>161</v>
      </c>
      <c r="P18" s="259" t="s">
        <v>901</v>
      </c>
      <c r="Q18" s="259" t="s">
        <v>83</v>
      </c>
      <c r="R18" s="259" t="s">
        <v>720</v>
      </c>
      <c r="S18" s="259" t="s">
        <v>163</v>
      </c>
      <c r="T18" s="259" t="s">
        <v>83</v>
      </c>
      <c r="U18" s="259" t="s">
        <v>164</v>
      </c>
      <c r="V18" s="262" t="s">
        <v>879</v>
      </c>
      <c r="W18" s="261" t="s">
        <v>316</v>
      </c>
      <c r="X18" s="262" t="s">
        <v>879</v>
      </c>
      <c r="Y18" s="261" t="s">
        <v>397</v>
      </c>
      <c r="Z18" s="261" t="s">
        <v>117</v>
      </c>
      <c r="AA18" s="260">
        <v>4</v>
      </c>
      <c r="AB18" s="263">
        <v>12.5</v>
      </c>
      <c r="AC18" s="263">
        <v>50</v>
      </c>
    </row>
    <row r="19" spans="1:29">
      <c r="A19" s="251" t="s">
        <v>642</v>
      </c>
      <c r="B19" s="252" t="s">
        <v>83</v>
      </c>
      <c r="C19" s="253" t="s">
        <v>84</v>
      </c>
      <c r="D19" s="253" t="s">
        <v>84</v>
      </c>
      <c r="E19" s="253" t="s">
        <v>84</v>
      </c>
      <c r="F19" s="253" t="s">
        <v>139</v>
      </c>
      <c r="G19" s="253" t="s">
        <v>84</v>
      </c>
      <c r="H19" s="253" t="s">
        <v>84</v>
      </c>
      <c r="I19" s="253" t="s">
        <v>198</v>
      </c>
      <c r="J19" s="253" t="s">
        <v>189</v>
      </c>
      <c r="K19" s="253" t="s">
        <v>189</v>
      </c>
      <c r="N19" s="259" t="s">
        <v>319</v>
      </c>
      <c r="O19" s="259" t="s">
        <v>161</v>
      </c>
      <c r="P19" s="259" t="s">
        <v>902</v>
      </c>
      <c r="Q19" s="259" t="s">
        <v>615</v>
      </c>
      <c r="R19" s="259" t="s">
        <v>836</v>
      </c>
      <c r="S19" s="259" t="s">
        <v>167</v>
      </c>
      <c r="T19" s="259" t="s">
        <v>83</v>
      </c>
      <c r="U19" s="259" t="s">
        <v>164</v>
      </c>
      <c r="V19" s="262" t="s">
        <v>879</v>
      </c>
      <c r="W19" s="261" t="s">
        <v>318</v>
      </c>
      <c r="X19" s="262" t="s">
        <v>879</v>
      </c>
      <c r="Y19" s="261" t="s">
        <v>413</v>
      </c>
      <c r="Z19" s="261" t="s">
        <v>142</v>
      </c>
      <c r="AA19" s="260">
        <v>2.75</v>
      </c>
      <c r="AB19" s="263">
        <v>12.5</v>
      </c>
      <c r="AC19" s="263">
        <v>34.380000000000003</v>
      </c>
    </row>
    <row r="20" spans="1:29">
      <c r="A20" s="252" t="s">
        <v>83</v>
      </c>
      <c r="B20" s="252" t="s">
        <v>723</v>
      </c>
      <c r="C20" s="254" t="s">
        <v>84</v>
      </c>
      <c r="D20" s="254" t="s">
        <v>84</v>
      </c>
      <c r="E20" s="254" t="s">
        <v>84</v>
      </c>
      <c r="F20" s="254" t="s">
        <v>139</v>
      </c>
      <c r="G20" s="254" t="s">
        <v>84</v>
      </c>
      <c r="H20" s="254" t="s">
        <v>84</v>
      </c>
      <c r="I20" s="254" t="s">
        <v>198</v>
      </c>
      <c r="J20" s="254" t="s">
        <v>189</v>
      </c>
      <c r="K20" s="254" t="s">
        <v>189</v>
      </c>
      <c r="N20" s="259" t="s">
        <v>319</v>
      </c>
      <c r="O20" s="259" t="s">
        <v>161</v>
      </c>
      <c r="P20" s="259" t="s">
        <v>903</v>
      </c>
      <c r="Q20" s="259" t="s">
        <v>794</v>
      </c>
      <c r="R20" s="259" t="s">
        <v>93</v>
      </c>
      <c r="S20" s="259" t="s">
        <v>168</v>
      </c>
      <c r="T20" s="259" t="s">
        <v>83</v>
      </c>
      <c r="U20" s="259" t="s">
        <v>164</v>
      </c>
      <c r="V20" s="262" t="s">
        <v>879</v>
      </c>
      <c r="W20" s="261" t="s">
        <v>318</v>
      </c>
      <c r="X20" s="262" t="s">
        <v>879</v>
      </c>
      <c r="Y20" s="261" t="s">
        <v>293</v>
      </c>
      <c r="Z20" s="261" t="s">
        <v>138</v>
      </c>
      <c r="AA20" s="260">
        <v>2</v>
      </c>
      <c r="AB20" s="263">
        <v>12.5</v>
      </c>
      <c r="AC20" s="263">
        <v>25</v>
      </c>
    </row>
    <row r="21" spans="1:29">
      <c r="A21" s="251" t="s">
        <v>105</v>
      </c>
      <c r="B21" s="252" t="s">
        <v>83</v>
      </c>
      <c r="C21" s="253" t="s">
        <v>84</v>
      </c>
      <c r="D21" s="253" t="s">
        <v>84</v>
      </c>
      <c r="E21" s="253" t="s">
        <v>84</v>
      </c>
      <c r="F21" s="253" t="s">
        <v>84</v>
      </c>
      <c r="G21" s="253" t="s">
        <v>123</v>
      </c>
      <c r="H21" s="253" t="s">
        <v>84</v>
      </c>
      <c r="I21" s="253" t="s">
        <v>139</v>
      </c>
      <c r="J21" s="253" t="s">
        <v>210</v>
      </c>
      <c r="K21" s="253" t="s">
        <v>210</v>
      </c>
      <c r="N21" s="259" t="s">
        <v>171</v>
      </c>
      <c r="O21" s="259" t="s">
        <v>161</v>
      </c>
      <c r="P21" s="259" t="s">
        <v>904</v>
      </c>
      <c r="Q21" s="259" t="s">
        <v>83</v>
      </c>
      <c r="R21" s="259" t="s">
        <v>86</v>
      </c>
      <c r="S21" s="259" t="s">
        <v>166</v>
      </c>
      <c r="T21" s="259" t="s">
        <v>83</v>
      </c>
      <c r="U21" s="259" t="s">
        <v>164</v>
      </c>
      <c r="V21" s="262" t="s">
        <v>879</v>
      </c>
      <c r="W21" s="261" t="s">
        <v>313</v>
      </c>
      <c r="X21" s="262" t="s">
        <v>879</v>
      </c>
      <c r="Y21" s="261" t="s">
        <v>293</v>
      </c>
      <c r="Z21" s="261" t="s">
        <v>198</v>
      </c>
      <c r="AA21" s="260">
        <v>0.5</v>
      </c>
      <c r="AB21" s="263">
        <v>12.5</v>
      </c>
      <c r="AC21" s="263">
        <v>6.25</v>
      </c>
    </row>
    <row r="22" spans="1:29">
      <c r="A22" s="252" t="s">
        <v>83</v>
      </c>
      <c r="B22" s="252" t="s">
        <v>719</v>
      </c>
      <c r="C22" s="254" t="s">
        <v>84</v>
      </c>
      <c r="D22" s="254" t="s">
        <v>84</v>
      </c>
      <c r="E22" s="254" t="s">
        <v>84</v>
      </c>
      <c r="F22" s="254" t="s">
        <v>84</v>
      </c>
      <c r="G22" s="254" t="s">
        <v>84</v>
      </c>
      <c r="H22" s="254" t="s">
        <v>84</v>
      </c>
      <c r="I22" s="254" t="s">
        <v>139</v>
      </c>
      <c r="J22" s="254" t="s">
        <v>139</v>
      </c>
      <c r="K22" s="254" t="s">
        <v>139</v>
      </c>
      <c r="N22" s="259" t="s">
        <v>319</v>
      </c>
      <c r="O22" s="259" t="s">
        <v>161</v>
      </c>
      <c r="P22" s="259" t="s">
        <v>905</v>
      </c>
      <c r="Q22" s="259" t="s">
        <v>83</v>
      </c>
      <c r="R22" s="259" t="s">
        <v>720</v>
      </c>
      <c r="S22" s="259" t="s">
        <v>163</v>
      </c>
      <c r="T22" s="259" t="s">
        <v>83</v>
      </c>
      <c r="U22" s="259" t="s">
        <v>164</v>
      </c>
      <c r="V22" s="262" t="s">
        <v>879</v>
      </c>
      <c r="W22" s="261" t="s">
        <v>293</v>
      </c>
      <c r="X22" s="262" t="s">
        <v>879</v>
      </c>
      <c r="Y22" s="261" t="s">
        <v>306</v>
      </c>
      <c r="Z22" s="261" t="s">
        <v>209</v>
      </c>
      <c r="AA22" s="260">
        <v>3</v>
      </c>
      <c r="AB22" s="263">
        <v>12.5</v>
      </c>
      <c r="AC22" s="263">
        <v>37.5</v>
      </c>
    </row>
    <row r="23" spans="1:29">
      <c r="A23" s="252" t="s">
        <v>83</v>
      </c>
      <c r="B23" s="252" t="s">
        <v>93</v>
      </c>
      <c r="C23" s="254" t="s">
        <v>84</v>
      </c>
      <c r="D23" s="254" t="s">
        <v>84</v>
      </c>
      <c r="E23" s="254" t="s">
        <v>84</v>
      </c>
      <c r="F23" s="254" t="s">
        <v>84</v>
      </c>
      <c r="G23" s="254" t="s">
        <v>123</v>
      </c>
      <c r="H23" s="254" t="s">
        <v>84</v>
      </c>
      <c r="I23" s="254" t="s">
        <v>84</v>
      </c>
      <c r="J23" s="254" t="s">
        <v>123</v>
      </c>
      <c r="K23" s="254" t="s">
        <v>123</v>
      </c>
      <c r="N23" s="259" t="s">
        <v>319</v>
      </c>
      <c r="O23" s="259" t="s">
        <v>161</v>
      </c>
      <c r="P23" s="259" t="s">
        <v>906</v>
      </c>
      <c r="Q23" s="259" t="s">
        <v>760</v>
      </c>
      <c r="R23" s="259" t="s">
        <v>86</v>
      </c>
      <c r="S23" s="259" t="s">
        <v>166</v>
      </c>
      <c r="T23" s="259" t="s">
        <v>83</v>
      </c>
      <c r="U23" s="259" t="s">
        <v>164</v>
      </c>
      <c r="V23" s="262" t="s">
        <v>879</v>
      </c>
      <c r="W23" s="261" t="s">
        <v>322</v>
      </c>
      <c r="X23" s="262" t="s">
        <v>879</v>
      </c>
      <c r="Y23" s="261" t="s">
        <v>366</v>
      </c>
      <c r="Z23" s="261" t="s">
        <v>245</v>
      </c>
      <c r="AA23" s="260">
        <v>3.5</v>
      </c>
      <c r="AB23" s="263">
        <v>12.5</v>
      </c>
      <c r="AC23" s="263">
        <v>43.75</v>
      </c>
    </row>
    <row r="24" spans="1:29">
      <c r="A24" s="251" t="s">
        <v>246</v>
      </c>
      <c r="B24" s="252" t="s">
        <v>83</v>
      </c>
      <c r="C24" s="253" t="s">
        <v>84</v>
      </c>
      <c r="D24" s="253" t="s">
        <v>198</v>
      </c>
      <c r="E24" s="253" t="s">
        <v>84</v>
      </c>
      <c r="F24" s="253" t="s">
        <v>138</v>
      </c>
      <c r="G24" s="253" t="s">
        <v>84</v>
      </c>
      <c r="H24" s="253" t="s">
        <v>123</v>
      </c>
      <c r="I24" s="253" t="s">
        <v>84</v>
      </c>
      <c r="J24" s="253" t="s">
        <v>117</v>
      </c>
      <c r="K24" s="253" t="s">
        <v>117</v>
      </c>
      <c r="N24" s="259" t="s">
        <v>331</v>
      </c>
      <c r="O24" s="259" t="s">
        <v>161</v>
      </c>
      <c r="P24" s="259" t="s">
        <v>907</v>
      </c>
      <c r="Q24" s="259" t="s">
        <v>83</v>
      </c>
      <c r="R24" s="259" t="s">
        <v>719</v>
      </c>
      <c r="S24" s="259" t="s">
        <v>170</v>
      </c>
      <c r="T24" s="259" t="s">
        <v>83</v>
      </c>
      <c r="U24" s="259" t="s">
        <v>164</v>
      </c>
      <c r="V24" s="262" t="s">
        <v>879</v>
      </c>
      <c r="W24" s="261" t="s">
        <v>322</v>
      </c>
      <c r="X24" s="262" t="s">
        <v>879</v>
      </c>
      <c r="Y24" s="261" t="s">
        <v>307</v>
      </c>
      <c r="Z24" s="261" t="s">
        <v>138</v>
      </c>
      <c r="AA24" s="260">
        <v>2</v>
      </c>
      <c r="AB24" s="263">
        <v>12.5</v>
      </c>
      <c r="AC24" s="263">
        <v>25</v>
      </c>
    </row>
    <row r="25" spans="1:29">
      <c r="A25" s="252" t="s">
        <v>83</v>
      </c>
      <c r="B25" s="252" t="s">
        <v>719</v>
      </c>
      <c r="C25" s="254" t="s">
        <v>84</v>
      </c>
      <c r="D25" s="254" t="s">
        <v>198</v>
      </c>
      <c r="E25" s="254" t="s">
        <v>84</v>
      </c>
      <c r="F25" s="254" t="s">
        <v>138</v>
      </c>
      <c r="G25" s="254" t="s">
        <v>84</v>
      </c>
      <c r="H25" s="254" t="s">
        <v>123</v>
      </c>
      <c r="I25" s="254" t="s">
        <v>84</v>
      </c>
      <c r="J25" s="254" t="s">
        <v>117</v>
      </c>
      <c r="K25" s="254" t="s">
        <v>117</v>
      </c>
      <c r="N25" s="259" t="s">
        <v>898</v>
      </c>
      <c r="O25" s="259" t="s">
        <v>161</v>
      </c>
      <c r="P25" s="259" t="s">
        <v>908</v>
      </c>
      <c r="Q25" s="259" t="s">
        <v>83</v>
      </c>
      <c r="R25" s="259" t="s">
        <v>723</v>
      </c>
      <c r="S25" s="259" t="s">
        <v>216</v>
      </c>
      <c r="T25" s="259" t="s">
        <v>83</v>
      </c>
      <c r="U25" s="259" t="s">
        <v>164</v>
      </c>
      <c r="V25" s="262" t="s">
        <v>879</v>
      </c>
      <c r="W25" s="261" t="s">
        <v>340</v>
      </c>
      <c r="X25" s="262" t="s">
        <v>879</v>
      </c>
      <c r="Y25" s="261" t="s">
        <v>307</v>
      </c>
      <c r="Z25" s="261" t="s">
        <v>123</v>
      </c>
      <c r="AA25" s="260">
        <v>1.5</v>
      </c>
      <c r="AB25" s="263">
        <v>12.5</v>
      </c>
      <c r="AC25" s="263">
        <v>18.75</v>
      </c>
    </row>
    <row r="26" spans="1:29">
      <c r="A26" s="251" t="s">
        <v>886</v>
      </c>
      <c r="B26" s="252" t="s">
        <v>83</v>
      </c>
      <c r="C26" s="253" t="s">
        <v>84</v>
      </c>
      <c r="D26" s="253" t="s">
        <v>84</v>
      </c>
      <c r="E26" s="253" t="s">
        <v>85</v>
      </c>
      <c r="F26" s="253" t="s">
        <v>123</v>
      </c>
      <c r="G26" s="253" t="s">
        <v>198</v>
      </c>
      <c r="H26" s="253" t="s">
        <v>84</v>
      </c>
      <c r="I26" s="253" t="s">
        <v>84</v>
      </c>
      <c r="J26" s="253" t="s">
        <v>209</v>
      </c>
      <c r="K26" s="253" t="s">
        <v>209</v>
      </c>
      <c r="N26" s="259" t="s">
        <v>692</v>
      </c>
      <c r="O26" s="259" t="s">
        <v>161</v>
      </c>
      <c r="P26" s="259" t="s">
        <v>909</v>
      </c>
      <c r="Q26" s="259" t="s">
        <v>910</v>
      </c>
      <c r="R26" s="259" t="s">
        <v>723</v>
      </c>
      <c r="S26" s="259" t="s">
        <v>216</v>
      </c>
      <c r="T26" s="259" t="s">
        <v>83</v>
      </c>
      <c r="U26" s="259" t="s">
        <v>164</v>
      </c>
      <c r="V26" s="262" t="s">
        <v>879</v>
      </c>
      <c r="W26" s="261" t="s">
        <v>307</v>
      </c>
      <c r="X26" s="262" t="s">
        <v>879</v>
      </c>
      <c r="Y26" s="261" t="s">
        <v>350</v>
      </c>
      <c r="Z26" s="261" t="s">
        <v>139</v>
      </c>
      <c r="AA26" s="260">
        <v>0.25</v>
      </c>
      <c r="AB26" s="263">
        <v>12.5</v>
      </c>
      <c r="AC26" s="263">
        <v>3.13</v>
      </c>
    </row>
    <row r="27" spans="1:29">
      <c r="A27" s="252" t="s">
        <v>83</v>
      </c>
      <c r="B27" s="252" t="s">
        <v>723</v>
      </c>
      <c r="C27" s="254" t="s">
        <v>84</v>
      </c>
      <c r="D27" s="254" t="s">
        <v>84</v>
      </c>
      <c r="E27" s="254" t="s">
        <v>85</v>
      </c>
      <c r="F27" s="254" t="s">
        <v>123</v>
      </c>
      <c r="G27" s="254" t="s">
        <v>198</v>
      </c>
      <c r="H27" s="254" t="s">
        <v>84</v>
      </c>
      <c r="I27" s="254" t="s">
        <v>84</v>
      </c>
      <c r="J27" s="254" t="s">
        <v>209</v>
      </c>
      <c r="K27" s="254" t="s">
        <v>209</v>
      </c>
      <c r="N27" s="259" t="s">
        <v>319</v>
      </c>
      <c r="O27" s="259" t="s">
        <v>161</v>
      </c>
      <c r="P27" s="259" t="s">
        <v>903</v>
      </c>
      <c r="Q27" s="259" t="s">
        <v>794</v>
      </c>
      <c r="R27" s="259" t="s">
        <v>93</v>
      </c>
      <c r="S27" s="259" t="s">
        <v>168</v>
      </c>
      <c r="T27" s="259" t="s">
        <v>83</v>
      </c>
      <c r="U27" s="259" t="s">
        <v>164</v>
      </c>
      <c r="V27" s="262" t="s">
        <v>880</v>
      </c>
      <c r="W27" s="261" t="s">
        <v>318</v>
      </c>
      <c r="X27" s="262" t="s">
        <v>880</v>
      </c>
      <c r="Y27" s="261" t="s">
        <v>293</v>
      </c>
      <c r="Z27" s="261" t="s">
        <v>138</v>
      </c>
      <c r="AA27" s="260">
        <v>2</v>
      </c>
      <c r="AB27" s="263">
        <v>12.5</v>
      </c>
      <c r="AC27" s="263">
        <v>25</v>
      </c>
    </row>
    <row r="28" spans="1:29">
      <c r="A28" s="255" t="s">
        <v>94</v>
      </c>
      <c r="B28" s="256" t="s">
        <v>83</v>
      </c>
      <c r="C28" s="257" t="s">
        <v>249</v>
      </c>
      <c r="D28" s="257" t="s">
        <v>245</v>
      </c>
      <c r="E28" s="257" t="s">
        <v>209</v>
      </c>
      <c r="F28" s="257" t="s">
        <v>887</v>
      </c>
      <c r="G28" s="257" t="s">
        <v>241</v>
      </c>
      <c r="H28" s="257" t="s">
        <v>88</v>
      </c>
      <c r="I28" s="257" t="s">
        <v>243</v>
      </c>
      <c r="J28" s="257" t="s">
        <v>888</v>
      </c>
      <c r="K28" s="257" t="s">
        <v>888</v>
      </c>
      <c r="N28" s="259" t="s">
        <v>177</v>
      </c>
      <c r="O28" s="259" t="s">
        <v>161</v>
      </c>
      <c r="P28" s="259" t="s">
        <v>911</v>
      </c>
      <c r="Q28" s="259" t="s">
        <v>83</v>
      </c>
      <c r="R28" s="259" t="s">
        <v>93</v>
      </c>
      <c r="S28" s="259" t="s">
        <v>168</v>
      </c>
      <c r="T28" s="259" t="s">
        <v>83</v>
      </c>
      <c r="U28" s="259" t="s">
        <v>164</v>
      </c>
      <c r="V28" s="262" t="s">
        <v>880</v>
      </c>
      <c r="W28" s="261" t="s">
        <v>293</v>
      </c>
      <c r="X28" s="262" t="s">
        <v>880</v>
      </c>
      <c r="Y28" s="261" t="s">
        <v>374</v>
      </c>
      <c r="Z28" s="261" t="s">
        <v>123</v>
      </c>
      <c r="AA28" s="260">
        <v>1.5</v>
      </c>
      <c r="AB28" s="263">
        <v>12.5</v>
      </c>
      <c r="AC28" s="263">
        <v>18.75</v>
      </c>
    </row>
    <row r="29" spans="1:29">
      <c r="N29" s="259" t="s">
        <v>898</v>
      </c>
      <c r="O29" s="259" t="s">
        <v>161</v>
      </c>
      <c r="P29" s="259" t="s">
        <v>912</v>
      </c>
      <c r="Q29" s="259" t="s">
        <v>83</v>
      </c>
      <c r="R29" s="259" t="s">
        <v>723</v>
      </c>
      <c r="S29" s="259" t="s">
        <v>216</v>
      </c>
      <c r="T29" s="259" t="s">
        <v>83</v>
      </c>
      <c r="U29" s="259" t="s">
        <v>164</v>
      </c>
      <c r="V29" s="262" t="s">
        <v>880</v>
      </c>
      <c r="W29" s="261" t="s">
        <v>298</v>
      </c>
      <c r="X29" s="262" t="s">
        <v>880</v>
      </c>
      <c r="Y29" s="261" t="s">
        <v>296</v>
      </c>
      <c r="Z29" s="261" t="s">
        <v>198</v>
      </c>
      <c r="AA29" s="260">
        <v>0.5</v>
      </c>
      <c r="AB29" s="263">
        <v>12.5</v>
      </c>
      <c r="AC29" s="263">
        <v>6.25</v>
      </c>
    </row>
    <row r="30" spans="1:29">
      <c r="N30" s="259" t="s">
        <v>319</v>
      </c>
      <c r="O30" s="259" t="s">
        <v>161</v>
      </c>
      <c r="P30" s="259" t="s">
        <v>913</v>
      </c>
      <c r="Q30" s="259" t="s">
        <v>83</v>
      </c>
      <c r="R30" s="259" t="s">
        <v>720</v>
      </c>
      <c r="S30" s="259" t="s">
        <v>163</v>
      </c>
      <c r="T30" s="259" t="s">
        <v>83</v>
      </c>
      <c r="U30" s="259" t="s">
        <v>164</v>
      </c>
      <c r="V30" s="262" t="s">
        <v>880</v>
      </c>
      <c r="W30" s="261" t="s">
        <v>329</v>
      </c>
      <c r="X30" s="262" t="s">
        <v>880</v>
      </c>
      <c r="Y30" s="261" t="s">
        <v>818</v>
      </c>
      <c r="Z30" s="261" t="s">
        <v>141</v>
      </c>
      <c r="AA30" s="260">
        <v>2.5</v>
      </c>
      <c r="AB30" s="263">
        <v>12.5</v>
      </c>
      <c r="AC30" s="263">
        <v>31.25</v>
      </c>
    </row>
    <row r="31" spans="1:29">
      <c r="N31" s="259" t="s">
        <v>319</v>
      </c>
      <c r="O31" s="259" t="s">
        <v>161</v>
      </c>
      <c r="P31" s="259" t="s">
        <v>914</v>
      </c>
      <c r="Q31" s="259" t="s">
        <v>83</v>
      </c>
      <c r="R31" s="259" t="s">
        <v>720</v>
      </c>
      <c r="S31" s="259" t="s">
        <v>163</v>
      </c>
      <c r="T31" s="259" t="s">
        <v>83</v>
      </c>
      <c r="U31" s="259" t="s">
        <v>164</v>
      </c>
      <c r="V31" s="262" t="s">
        <v>881</v>
      </c>
      <c r="W31" s="261" t="s">
        <v>382</v>
      </c>
      <c r="X31" s="262" t="s">
        <v>881</v>
      </c>
      <c r="Y31" s="261" t="s">
        <v>915</v>
      </c>
      <c r="Z31" s="261" t="s">
        <v>198</v>
      </c>
      <c r="AA31" s="260">
        <v>0.5</v>
      </c>
      <c r="AB31" s="263">
        <v>12.5</v>
      </c>
      <c r="AC31" s="263">
        <v>6.25</v>
      </c>
    </row>
    <row r="32" spans="1:29">
      <c r="N32" s="259" t="s">
        <v>319</v>
      </c>
      <c r="O32" s="259" t="s">
        <v>161</v>
      </c>
      <c r="P32" s="259" t="s">
        <v>916</v>
      </c>
      <c r="Q32" s="259" t="s">
        <v>790</v>
      </c>
      <c r="R32" s="259" t="s">
        <v>86</v>
      </c>
      <c r="S32" s="259" t="s">
        <v>166</v>
      </c>
      <c r="T32" s="259" t="s">
        <v>83</v>
      </c>
      <c r="U32" s="259" t="s">
        <v>164</v>
      </c>
      <c r="V32" s="262" t="s">
        <v>881</v>
      </c>
      <c r="W32" s="261" t="s">
        <v>318</v>
      </c>
      <c r="X32" s="262" t="s">
        <v>881</v>
      </c>
      <c r="Y32" s="261" t="s">
        <v>296</v>
      </c>
      <c r="Z32" s="261" t="s">
        <v>209</v>
      </c>
      <c r="AA32" s="260">
        <v>3</v>
      </c>
      <c r="AB32" s="263">
        <v>12.5</v>
      </c>
      <c r="AC32" s="263">
        <v>37.5</v>
      </c>
    </row>
    <row r="33" spans="14:29">
      <c r="N33" s="259" t="s">
        <v>319</v>
      </c>
      <c r="O33" s="259" t="s">
        <v>161</v>
      </c>
      <c r="P33" s="259" t="s">
        <v>917</v>
      </c>
      <c r="Q33" s="259" t="s">
        <v>787</v>
      </c>
      <c r="R33" s="259" t="s">
        <v>836</v>
      </c>
      <c r="S33" s="259" t="s">
        <v>167</v>
      </c>
      <c r="T33" s="259" t="s">
        <v>83</v>
      </c>
      <c r="U33" s="259" t="s">
        <v>164</v>
      </c>
      <c r="V33" s="262" t="s">
        <v>881</v>
      </c>
      <c r="W33" s="261" t="s">
        <v>318</v>
      </c>
      <c r="X33" s="262" t="s">
        <v>881</v>
      </c>
      <c r="Y33" s="261" t="s">
        <v>292</v>
      </c>
      <c r="Z33" s="261" t="s">
        <v>85</v>
      </c>
      <c r="AA33" s="260">
        <v>1</v>
      </c>
      <c r="AB33" s="263">
        <v>12.5</v>
      </c>
      <c r="AC33" s="263">
        <v>12.5</v>
      </c>
    </row>
    <row r="34" spans="14:29">
      <c r="N34" s="259" t="s">
        <v>331</v>
      </c>
      <c r="O34" s="259" t="s">
        <v>161</v>
      </c>
      <c r="P34" s="259" t="s">
        <v>918</v>
      </c>
      <c r="Q34" s="259" t="s">
        <v>83</v>
      </c>
      <c r="R34" s="259" t="s">
        <v>719</v>
      </c>
      <c r="S34" s="259" t="s">
        <v>170</v>
      </c>
      <c r="T34" s="259" t="s">
        <v>83</v>
      </c>
      <c r="U34" s="259" t="s">
        <v>164</v>
      </c>
      <c r="V34" s="262" t="s">
        <v>881</v>
      </c>
      <c r="W34" s="261" t="s">
        <v>292</v>
      </c>
      <c r="X34" s="262" t="s">
        <v>881</v>
      </c>
      <c r="Y34" s="261" t="s">
        <v>298</v>
      </c>
      <c r="Z34" s="261" t="s">
        <v>123</v>
      </c>
      <c r="AA34" s="260">
        <v>1.5</v>
      </c>
      <c r="AB34" s="263">
        <v>12.5</v>
      </c>
      <c r="AC34" s="263">
        <v>18.75</v>
      </c>
    </row>
    <row r="35" spans="14:29">
      <c r="N35" s="259" t="s">
        <v>319</v>
      </c>
      <c r="O35" s="259" t="s">
        <v>161</v>
      </c>
      <c r="P35" s="259" t="s">
        <v>919</v>
      </c>
      <c r="Q35" s="259" t="s">
        <v>83</v>
      </c>
      <c r="R35" s="259" t="s">
        <v>720</v>
      </c>
      <c r="S35" s="259" t="s">
        <v>163</v>
      </c>
      <c r="T35" s="259" t="s">
        <v>83</v>
      </c>
      <c r="U35" s="259" t="s">
        <v>164</v>
      </c>
      <c r="V35" s="262" t="s">
        <v>882</v>
      </c>
      <c r="W35" s="261" t="s">
        <v>915</v>
      </c>
      <c r="X35" s="262" t="s">
        <v>882</v>
      </c>
      <c r="Y35" s="261" t="s">
        <v>397</v>
      </c>
      <c r="Z35" s="261" t="s">
        <v>198</v>
      </c>
      <c r="AA35" s="260">
        <v>0.5</v>
      </c>
      <c r="AB35" s="263">
        <v>12.5</v>
      </c>
      <c r="AC35" s="263">
        <v>6.25</v>
      </c>
    </row>
    <row r="36" spans="14:29">
      <c r="N36" s="259" t="s">
        <v>319</v>
      </c>
      <c r="O36" s="259" t="s">
        <v>161</v>
      </c>
      <c r="P36" s="259" t="s">
        <v>920</v>
      </c>
      <c r="Q36" s="259" t="s">
        <v>790</v>
      </c>
      <c r="R36" s="259" t="s">
        <v>86</v>
      </c>
      <c r="S36" s="259" t="s">
        <v>166</v>
      </c>
      <c r="T36" s="259" t="s">
        <v>83</v>
      </c>
      <c r="U36" s="259" t="s">
        <v>164</v>
      </c>
      <c r="V36" s="262" t="s">
        <v>882</v>
      </c>
      <c r="W36" s="261" t="s">
        <v>318</v>
      </c>
      <c r="X36" s="262" t="s">
        <v>882</v>
      </c>
      <c r="Y36" s="261" t="s">
        <v>293</v>
      </c>
      <c r="Z36" s="261" t="s">
        <v>138</v>
      </c>
      <c r="AA36" s="260">
        <v>2</v>
      </c>
      <c r="AB36" s="263">
        <v>12.5</v>
      </c>
      <c r="AC36" s="263">
        <v>25</v>
      </c>
    </row>
    <row r="37" spans="14:29">
      <c r="N37" s="259" t="s">
        <v>177</v>
      </c>
      <c r="O37" s="259" t="s">
        <v>161</v>
      </c>
      <c r="P37" s="259" t="s">
        <v>921</v>
      </c>
      <c r="Q37" s="259" t="s">
        <v>83</v>
      </c>
      <c r="R37" s="259" t="s">
        <v>719</v>
      </c>
      <c r="S37" s="259" t="s">
        <v>170</v>
      </c>
      <c r="T37" s="259" t="s">
        <v>83</v>
      </c>
      <c r="U37" s="259" t="s">
        <v>164</v>
      </c>
      <c r="V37" s="262" t="s">
        <v>882</v>
      </c>
      <c r="W37" s="261" t="s">
        <v>318</v>
      </c>
      <c r="X37" s="262" t="s">
        <v>882</v>
      </c>
      <c r="Y37" s="261" t="s">
        <v>922</v>
      </c>
      <c r="Z37" s="261" t="s">
        <v>139</v>
      </c>
      <c r="AA37" s="260">
        <v>0.25</v>
      </c>
      <c r="AB37" s="263">
        <v>12.5</v>
      </c>
      <c r="AC37" s="263">
        <v>3.13</v>
      </c>
    </row>
    <row r="38" spans="14:29">
      <c r="N38" s="259" t="s">
        <v>319</v>
      </c>
      <c r="O38" s="259" t="s">
        <v>161</v>
      </c>
      <c r="P38" s="259" t="s">
        <v>923</v>
      </c>
      <c r="Q38" s="259" t="s">
        <v>628</v>
      </c>
      <c r="R38" s="259" t="s">
        <v>723</v>
      </c>
      <c r="S38" s="259" t="s">
        <v>216</v>
      </c>
      <c r="T38" s="259" t="s">
        <v>83</v>
      </c>
      <c r="U38" s="259" t="s">
        <v>164</v>
      </c>
      <c r="V38" s="262" t="s">
        <v>882</v>
      </c>
      <c r="W38" s="261" t="s">
        <v>359</v>
      </c>
      <c r="X38" s="262" t="s">
        <v>882</v>
      </c>
      <c r="Y38" s="261" t="s">
        <v>360</v>
      </c>
      <c r="Z38" s="261" t="s">
        <v>198</v>
      </c>
      <c r="AA38" s="260">
        <v>0.5</v>
      </c>
      <c r="AB38" s="263">
        <v>12.5</v>
      </c>
      <c r="AC38" s="263">
        <v>6.25</v>
      </c>
    </row>
    <row r="39" spans="14:29">
      <c r="N39" s="259" t="s">
        <v>692</v>
      </c>
      <c r="O39" s="259" t="s">
        <v>161</v>
      </c>
      <c r="P39" s="259" t="s">
        <v>924</v>
      </c>
      <c r="Q39" s="259" t="s">
        <v>925</v>
      </c>
      <c r="R39" s="259" t="s">
        <v>723</v>
      </c>
      <c r="S39" s="259" t="s">
        <v>216</v>
      </c>
      <c r="T39" s="259" t="s">
        <v>83</v>
      </c>
      <c r="U39" s="259" t="s">
        <v>164</v>
      </c>
      <c r="V39" s="262" t="s">
        <v>882</v>
      </c>
      <c r="W39" s="261" t="s">
        <v>360</v>
      </c>
      <c r="X39" s="262" t="s">
        <v>882</v>
      </c>
      <c r="Y39" s="261" t="s">
        <v>754</v>
      </c>
      <c r="Z39" s="261" t="s">
        <v>198</v>
      </c>
      <c r="AA39" s="260">
        <v>0.5</v>
      </c>
      <c r="AB39" s="263">
        <v>12.5</v>
      </c>
      <c r="AC39" s="263">
        <v>6.25</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17B8B-A21D-4D0B-9753-B4B22FDEC251}">
  <dimension ref="A1:AB44"/>
  <sheetViews>
    <sheetView topLeftCell="A30" workbookViewId="0">
      <selection activeCell="N103" sqref="N103"/>
    </sheetView>
  </sheetViews>
  <sheetFormatPr baseColWidth="10" defaultColWidth="8.83203125" defaultRowHeight="15"/>
  <cols>
    <col min="1" max="1" width="38.83203125" bestFit="1" customWidth="1"/>
    <col min="2" max="2" width="16.33203125" bestFit="1" customWidth="1"/>
    <col min="3" max="9" width="9.83203125" bestFit="1" customWidth="1"/>
    <col min="10" max="10" width="8" bestFit="1" customWidth="1"/>
    <col min="11" max="11" width="11.6640625" bestFit="1" customWidth="1"/>
    <col min="13" max="13" width="21" bestFit="1" customWidth="1"/>
    <col min="14" max="14" width="14.1640625" bestFit="1" customWidth="1"/>
    <col min="15" max="15" width="145.5" bestFit="1" customWidth="1"/>
    <col min="16" max="16" width="13" bestFit="1" customWidth="1"/>
    <col min="17" max="17" width="16.33203125"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5" bestFit="1" customWidth="1"/>
  </cols>
  <sheetData>
    <row r="1" spans="1:28">
      <c r="A1" s="264" t="s">
        <v>72</v>
      </c>
      <c r="B1" s="264" t="s">
        <v>73</v>
      </c>
      <c r="C1" s="264" t="s">
        <v>928</v>
      </c>
      <c r="D1" s="264" t="s">
        <v>929</v>
      </c>
      <c r="E1" s="264" t="s">
        <v>930</v>
      </c>
      <c r="F1" s="264" t="s">
        <v>931</v>
      </c>
      <c r="G1" s="264" t="s">
        <v>932</v>
      </c>
      <c r="H1" s="264" t="s">
        <v>933</v>
      </c>
      <c r="I1" s="264" t="s">
        <v>934</v>
      </c>
      <c r="J1" s="264" t="s">
        <v>81</v>
      </c>
      <c r="K1" s="84" t="s">
        <v>430</v>
      </c>
      <c r="M1" s="271" t="s">
        <v>72</v>
      </c>
      <c r="N1" s="271" t="s">
        <v>146</v>
      </c>
      <c r="O1" s="271" t="s">
        <v>147</v>
      </c>
      <c r="P1" s="271" t="s">
        <v>148</v>
      </c>
      <c r="Q1" s="271" t="s">
        <v>73</v>
      </c>
      <c r="R1" s="271" t="s">
        <v>149</v>
      </c>
      <c r="S1" s="271" t="s">
        <v>150</v>
      </c>
      <c r="T1" s="271" t="s">
        <v>151</v>
      </c>
      <c r="U1" s="271" t="s">
        <v>152</v>
      </c>
      <c r="V1" s="271" t="s">
        <v>153</v>
      </c>
      <c r="W1" s="271" t="s">
        <v>154</v>
      </c>
      <c r="X1" s="271" t="s">
        <v>155</v>
      </c>
      <c r="Y1" s="271" t="s">
        <v>156</v>
      </c>
      <c r="Z1" s="271" t="s">
        <v>157</v>
      </c>
      <c r="AA1" s="271" t="s">
        <v>158</v>
      </c>
      <c r="AB1" s="271" t="s">
        <v>159</v>
      </c>
    </row>
    <row r="2" spans="1:28">
      <c r="A2" s="264" t="s">
        <v>82</v>
      </c>
      <c r="B2" s="265" t="s">
        <v>83</v>
      </c>
      <c r="C2" s="266" t="s">
        <v>84</v>
      </c>
      <c r="D2" s="266" t="s">
        <v>139</v>
      </c>
      <c r="E2" s="266" t="s">
        <v>84</v>
      </c>
      <c r="F2" s="266" t="s">
        <v>84</v>
      </c>
      <c r="G2" s="266" t="s">
        <v>84</v>
      </c>
      <c r="H2" s="266" t="s">
        <v>84</v>
      </c>
      <c r="I2" s="266" t="s">
        <v>84</v>
      </c>
      <c r="J2" s="266" t="s">
        <v>139</v>
      </c>
      <c r="K2" s="266" t="s">
        <v>139</v>
      </c>
      <c r="M2" s="272" t="s">
        <v>319</v>
      </c>
      <c r="N2" s="272" t="s">
        <v>161</v>
      </c>
      <c r="O2" s="272" t="s">
        <v>937</v>
      </c>
      <c r="P2" s="272" t="s">
        <v>83</v>
      </c>
      <c r="Q2" s="272" t="s">
        <v>720</v>
      </c>
      <c r="R2" s="272" t="s">
        <v>163</v>
      </c>
      <c r="S2" s="272" t="s">
        <v>83</v>
      </c>
      <c r="T2" s="272" t="s">
        <v>164</v>
      </c>
      <c r="U2" s="275" t="s">
        <v>928</v>
      </c>
      <c r="V2" s="274" t="s">
        <v>310</v>
      </c>
      <c r="W2" s="275" t="s">
        <v>928</v>
      </c>
      <c r="X2" s="274" t="s">
        <v>382</v>
      </c>
      <c r="Y2" s="274" t="s">
        <v>198</v>
      </c>
      <c r="Z2" s="273">
        <v>0.5</v>
      </c>
      <c r="AA2" s="276">
        <v>12.5</v>
      </c>
      <c r="AB2" s="276">
        <v>6.25</v>
      </c>
    </row>
    <row r="3" spans="1:28">
      <c r="A3" s="265" t="s">
        <v>83</v>
      </c>
      <c r="B3" s="265" t="s">
        <v>86</v>
      </c>
      <c r="C3" s="267" t="s">
        <v>84</v>
      </c>
      <c r="D3" s="267" t="s">
        <v>139</v>
      </c>
      <c r="E3" s="267" t="s">
        <v>84</v>
      </c>
      <c r="F3" s="267" t="s">
        <v>84</v>
      </c>
      <c r="G3" s="267" t="s">
        <v>84</v>
      </c>
      <c r="H3" s="267" t="s">
        <v>84</v>
      </c>
      <c r="I3" s="267" t="s">
        <v>84</v>
      </c>
      <c r="J3" s="267" t="s">
        <v>139</v>
      </c>
      <c r="K3" s="267" t="s">
        <v>139</v>
      </c>
      <c r="M3" s="272" t="s">
        <v>319</v>
      </c>
      <c r="N3" s="272" t="s">
        <v>161</v>
      </c>
      <c r="O3" s="272" t="s">
        <v>938</v>
      </c>
      <c r="P3" s="272" t="s">
        <v>83</v>
      </c>
      <c r="Q3" s="272" t="s">
        <v>720</v>
      </c>
      <c r="R3" s="272" t="s">
        <v>163</v>
      </c>
      <c r="S3" s="272" t="s">
        <v>83</v>
      </c>
      <c r="T3" s="272" t="s">
        <v>164</v>
      </c>
      <c r="U3" s="275" t="s">
        <v>928</v>
      </c>
      <c r="V3" s="274" t="s">
        <v>939</v>
      </c>
      <c r="W3" s="275" t="s">
        <v>928</v>
      </c>
      <c r="X3" s="274" t="s">
        <v>940</v>
      </c>
      <c r="Y3" s="274" t="s">
        <v>139</v>
      </c>
      <c r="Z3" s="273">
        <v>0.25</v>
      </c>
      <c r="AA3" s="276">
        <v>12.5</v>
      </c>
      <c r="AB3" s="276">
        <v>3.13</v>
      </c>
    </row>
    <row r="4" spans="1:28">
      <c r="A4" s="264" t="s">
        <v>87</v>
      </c>
      <c r="B4" s="265" t="s">
        <v>83</v>
      </c>
      <c r="C4" s="266" t="s">
        <v>290</v>
      </c>
      <c r="D4" s="266" t="s">
        <v>84</v>
      </c>
      <c r="E4" s="266" t="s">
        <v>198</v>
      </c>
      <c r="F4" s="266" t="s">
        <v>84</v>
      </c>
      <c r="G4" s="266" t="s">
        <v>85</v>
      </c>
      <c r="H4" s="266" t="s">
        <v>84</v>
      </c>
      <c r="I4" s="266" t="s">
        <v>84</v>
      </c>
      <c r="J4" s="266" t="s">
        <v>737</v>
      </c>
      <c r="K4" s="266" t="s">
        <v>737</v>
      </c>
      <c r="M4" s="272" t="s">
        <v>160</v>
      </c>
      <c r="N4" s="272" t="s">
        <v>161</v>
      </c>
      <c r="O4" s="272" t="s">
        <v>941</v>
      </c>
      <c r="P4" s="272" t="s">
        <v>83</v>
      </c>
      <c r="Q4" s="272" t="s">
        <v>836</v>
      </c>
      <c r="R4" s="272" t="s">
        <v>167</v>
      </c>
      <c r="S4" s="272" t="s">
        <v>83</v>
      </c>
      <c r="T4" s="272" t="s">
        <v>164</v>
      </c>
      <c r="U4" s="275" t="s">
        <v>928</v>
      </c>
      <c r="V4" s="274" t="s">
        <v>318</v>
      </c>
      <c r="W4" s="275" t="s">
        <v>928</v>
      </c>
      <c r="X4" s="274" t="s">
        <v>351</v>
      </c>
      <c r="Y4" s="274" t="s">
        <v>198</v>
      </c>
      <c r="Z4" s="273">
        <v>0.5</v>
      </c>
      <c r="AA4" s="276">
        <v>12.5</v>
      </c>
      <c r="AB4" s="276">
        <v>6.25</v>
      </c>
    </row>
    <row r="5" spans="1:28">
      <c r="A5" s="265" t="s">
        <v>83</v>
      </c>
      <c r="B5" s="265" t="s">
        <v>719</v>
      </c>
      <c r="C5" s="267" t="s">
        <v>198</v>
      </c>
      <c r="D5" s="267" t="s">
        <v>84</v>
      </c>
      <c r="E5" s="267" t="s">
        <v>198</v>
      </c>
      <c r="F5" s="267" t="s">
        <v>84</v>
      </c>
      <c r="G5" s="267" t="s">
        <v>139</v>
      </c>
      <c r="H5" s="267" t="s">
        <v>84</v>
      </c>
      <c r="I5" s="267" t="s">
        <v>84</v>
      </c>
      <c r="J5" s="267" t="s">
        <v>208</v>
      </c>
      <c r="K5" s="267" t="s">
        <v>208</v>
      </c>
      <c r="M5" s="272" t="s">
        <v>177</v>
      </c>
      <c r="N5" s="272" t="s">
        <v>161</v>
      </c>
      <c r="O5" s="272" t="s">
        <v>942</v>
      </c>
      <c r="P5" s="272" t="s">
        <v>83</v>
      </c>
      <c r="Q5" s="272" t="s">
        <v>836</v>
      </c>
      <c r="R5" s="272" t="s">
        <v>167</v>
      </c>
      <c r="S5" s="272" t="s">
        <v>83</v>
      </c>
      <c r="T5" s="272" t="s">
        <v>164</v>
      </c>
      <c r="U5" s="275" t="s">
        <v>928</v>
      </c>
      <c r="V5" s="274" t="s">
        <v>318</v>
      </c>
      <c r="W5" s="275" t="s">
        <v>928</v>
      </c>
      <c r="X5" s="274" t="s">
        <v>922</v>
      </c>
      <c r="Y5" s="274" t="s">
        <v>139</v>
      </c>
      <c r="Z5" s="273">
        <v>0.25</v>
      </c>
      <c r="AA5" s="276">
        <v>12.5</v>
      </c>
      <c r="AB5" s="276">
        <v>3.13</v>
      </c>
    </row>
    <row r="6" spans="1:28">
      <c r="A6" s="265" t="s">
        <v>83</v>
      </c>
      <c r="B6" s="265" t="s">
        <v>86</v>
      </c>
      <c r="C6" s="267" t="s">
        <v>198</v>
      </c>
      <c r="D6" s="267" t="s">
        <v>84</v>
      </c>
      <c r="E6" s="267" t="s">
        <v>84</v>
      </c>
      <c r="F6" s="267" t="s">
        <v>84</v>
      </c>
      <c r="G6" s="267" t="s">
        <v>139</v>
      </c>
      <c r="H6" s="267" t="s">
        <v>84</v>
      </c>
      <c r="I6" s="267" t="s">
        <v>84</v>
      </c>
      <c r="J6" s="267" t="s">
        <v>189</v>
      </c>
      <c r="K6" s="267" t="s">
        <v>189</v>
      </c>
      <c r="M6" s="272" t="s">
        <v>160</v>
      </c>
      <c r="N6" s="272" t="s">
        <v>161</v>
      </c>
      <c r="O6" s="272" t="s">
        <v>592</v>
      </c>
      <c r="P6" s="272" t="s">
        <v>83</v>
      </c>
      <c r="Q6" s="272" t="s">
        <v>719</v>
      </c>
      <c r="R6" s="272" t="s">
        <v>170</v>
      </c>
      <c r="S6" s="272" t="s">
        <v>83</v>
      </c>
      <c r="T6" s="272" t="s">
        <v>164</v>
      </c>
      <c r="U6" s="275" t="s">
        <v>928</v>
      </c>
      <c r="V6" s="274" t="s">
        <v>318</v>
      </c>
      <c r="W6" s="275" t="s">
        <v>928</v>
      </c>
      <c r="X6" s="274" t="s">
        <v>351</v>
      </c>
      <c r="Y6" s="274" t="s">
        <v>198</v>
      </c>
      <c r="Z6" s="273">
        <v>0.5</v>
      </c>
      <c r="AA6" s="276">
        <v>12.5</v>
      </c>
      <c r="AB6" s="276">
        <v>6.25</v>
      </c>
    </row>
    <row r="7" spans="1:28">
      <c r="A7" s="265" t="s">
        <v>83</v>
      </c>
      <c r="B7" s="265" t="s">
        <v>836</v>
      </c>
      <c r="C7" s="267" t="s">
        <v>198</v>
      </c>
      <c r="D7" s="267" t="s">
        <v>84</v>
      </c>
      <c r="E7" s="267" t="s">
        <v>84</v>
      </c>
      <c r="F7" s="267" t="s">
        <v>84</v>
      </c>
      <c r="G7" s="267" t="s">
        <v>84</v>
      </c>
      <c r="H7" s="267" t="s">
        <v>84</v>
      </c>
      <c r="I7" s="267" t="s">
        <v>84</v>
      </c>
      <c r="J7" s="267" t="s">
        <v>198</v>
      </c>
      <c r="K7" s="267" t="s">
        <v>198</v>
      </c>
      <c r="M7" s="272" t="s">
        <v>160</v>
      </c>
      <c r="N7" s="272" t="s">
        <v>161</v>
      </c>
      <c r="O7" s="272" t="s">
        <v>162</v>
      </c>
      <c r="P7" s="272" t="s">
        <v>83</v>
      </c>
      <c r="Q7" s="272" t="s">
        <v>86</v>
      </c>
      <c r="R7" s="272" t="s">
        <v>166</v>
      </c>
      <c r="S7" s="272" t="s">
        <v>83</v>
      </c>
      <c r="T7" s="272" t="s">
        <v>164</v>
      </c>
      <c r="U7" s="275" t="s">
        <v>928</v>
      </c>
      <c r="V7" s="274" t="s">
        <v>293</v>
      </c>
      <c r="W7" s="275" t="s">
        <v>928</v>
      </c>
      <c r="X7" s="274" t="s">
        <v>298</v>
      </c>
      <c r="Y7" s="274" t="s">
        <v>198</v>
      </c>
      <c r="Z7" s="273">
        <v>0.5</v>
      </c>
      <c r="AA7" s="276">
        <v>12.5</v>
      </c>
      <c r="AB7" s="276">
        <v>6.25</v>
      </c>
    </row>
    <row r="8" spans="1:28">
      <c r="A8" s="265" t="s">
        <v>83</v>
      </c>
      <c r="B8" s="265" t="s">
        <v>723</v>
      </c>
      <c r="C8" s="267" t="s">
        <v>198</v>
      </c>
      <c r="D8" s="267" t="s">
        <v>84</v>
      </c>
      <c r="E8" s="267" t="s">
        <v>84</v>
      </c>
      <c r="F8" s="267" t="s">
        <v>84</v>
      </c>
      <c r="G8" s="267" t="s">
        <v>139</v>
      </c>
      <c r="H8" s="267" t="s">
        <v>84</v>
      </c>
      <c r="I8" s="267" t="s">
        <v>84</v>
      </c>
      <c r="J8" s="267" t="s">
        <v>189</v>
      </c>
      <c r="K8" s="267" t="s">
        <v>189</v>
      </c>
      <c r="M8" s="272" t="s">
        <v>160</v>
      </c>
      <c r="N8" s="272" t="s">
        <v>161</v>
      </c>
      <c r="O8" s="272" t="s">
        <v>777</v>
      </c>
      <c r="P8" s="272" t="s">
        <v>83</v>
      </c>
      <c r="Q8" s="272" t="s">
        <v>723</v>
      </c>
      <c r="R8" s="272" t="s">
        <v>216</v>
      </c>
      <c r="S8" s="272" t="s">
        <v>83</v>
      </c>
      <c r="T8" s="272" t="s">
        <v>164</v>
      </c>
      <c r="U8" s="275" t="s">
        <v>928</v>
      </c>
      <c r="V8" s="274" t="s">
        <v>293</v>
      </c>
      <c r="W8" s="275" t="s">
        <v>928</v>
      </c>
      <c r="X8" s="274" t="s">
        <v>298</v>
      </c>
      <c r="Y8" s="274" t="s">
        <v>198</v>
      </c>
      <c r="Z8" s="273">
        <v>0.5</v>
      </c>
      <c r="AA8" s="276">
        <v>12.5</v>
      </c>
      <c r="AB8" s="276">
        <v>6.25</v>
      </c>
    </row>
    <row r="9" spans="1:28">
      <c r="A9" s="265" t="s">
        <v>83</v>
      </c>
      <c r="B9" s="265" t="s">
        <v>722</v>
      </c>
      <c r="C9" s="267" t="s">
        <v>198</v>
      </c>
      <c r="D9" s="267" t="s">
        <v>84</v>
      </c>
      <c r="E9" s="267" t="s">
        <v>84</v>
      </c>
      <c r="F9" s="267" t="s">
        <v>84</v>
      </c>
      <c r="G9" s="267" t="s">
        <v>84</v>
      </c>
      <c r="H9" s="267" t="s">
        <v>84</v>
      </c>
      <c r="I9" s="267" t="s">
        <v>84</v>
      </c>
      <c r="J9" s="267" t="s">
        <v>198</v>
      </c>
      <c r="K9" s="267" t="s">
        <v>198</v>
      </c>
      <c r="M9" s="272" t="s">
        <v>160</v>
      </c>
      <c r="N9" s="272" t="s">
        <v>161</v>
      </c>
      <c r="O9" s="272" t="s">
        <v>162</v>
      </c>
      <c r="P9" s="272" t="s">
        <v>83</v>
      </c>
      <c r="Q9" s="272" t="s">
        <v>93</v>
      </c>
      <c r="R9" s="272" t="s">
        <v>168</v>
      </c>
      <c r="S9" s="272" t="s">
        <v>83</v>
      </c>
      <c r="T9" s="272" t="s">
        <v>164</v>
      </c>
      <c r="U9" s="275" t="s">
        <v>928</v>
      </c>
      <c r="V9" s="274" t="s">
        <v>293</v>
      </c>
      <c r="W9" s="275" t="s">
        <v>928</v>
      </c>
      <c r="X9" s="274" t="s">
        <v>298</v>
      </c>
      <c r="Y9" s="274" t="s">
        <v>198</v>
      </c>
      <c r="Z9" s="273">
        <v>0.5</v>
      </c>
      <c r="AA9" s="276">
        <v>12.5</v>
      </c>
      <c r="AB9" s="276">
        <v>6.25</v>
      </c>
    </row>
    <row r="10" spans="1:28">
      <c r="A10" s="265" t="s">
        <v>83</v>
      </c>
      <c r="B10" s="265" t="s">
        <v>93</v>
      </c>
      <c r="C10" s="267" t="s">
        <v>189</v>
      </c>
      <c r="D10" s="267" t="s">
        <v>84</v>
      </c>
      <c r="E10" s="267" t="s">
        <v>84</v>
      </c>
      <c r="F10" s="267" t="s">
        <v>84</v>
      </c>
      <c r="G10" s="267" t="s">
        <v>139</v>
      </c>
      <c r="H10" s="267" t="s">
        <v>84</v>
      </c>
      <c r="I10" s="267" t="s">
        <v>84</v>
      </c>
      <c r="J10" s="267" t="s">
        <v>85</v>
      </c>
      <c r="K10" s="267" t="s">
        <v>85</v>
      </c>
      <c r="M10" s="272" t="s">
        <v>160</v>
      </c>
      <c r="N10" s="272" t="s">
        <v>161</v>
      </c>
      <c r="O10" s="272" t="s">
        <v>162</v>
      </c>
      <c r="P10" s="272" t="s">
        <v>83</v>
      </c>
      <c r="Q10" s="272" t="s">
        <v>722</v>
      </c>
      <c r="R10" s="272" t="s">
        <v>165</v>
      </c>
      <c r="S10" s="272" t="s">
        <v>83</v>
      </c>
      <c r="T10" s="272" t="s">
        <v>164</v>
      </c>
      <c r="U10" s="275" t="s">
        <v>928</v>
      </c>
      <c r="V10" s="274" t="s">
        <v>293</v>
      </c>
      <c r="W10" s="275" t="s">
        <v>928</v>
      </c>
      <c r="X10" s="274" t="s">
        <v>298</v>
      </c>
      <c r="Y10" s="274" t="s">
        <v>198</v>
      </c>
      <c r="Z10" s="273">
        <v>0.5</v>
      </c>
      <c r="AA10" s="276">
        <v>12.5</v>
      </c>
      <c r="AB10" s="276">
        <v>6.25</v>
      </c>
    </row>
    <row r="11" spans="1:28">
      <c r="A11" s="264" t="s">
        <v>140</v>
      </c>
      <c r="B11" s="265" t="s">
        <v>83</v>
      </c>
      <c r="C11" s="266" t="s">
        <v>84</v>
      </c>
      <c r="D11" s="266" t="s">
        <v>84</v>
      </c>
      <c r="E11" s="266" t="s">
        <v>139</v>
      </c>
      <c r="F11" s="266" t="s">
        <v>84</v>
      </c>
      <c r="G11" s="266" t="s">
        <v>84</v>
      </c>
      <c r="H11" s="266" t="s">
        <v>84</v>
      </c>
      <c r="I11" s="266" t="s">
        <v>84</v>
      </c>
      <c r="J11" s="266" t="s">
        <v>139</v>
      </c>
      <c r="K11" s="266" t="s">
        <v>139</v>
      </c>
      <c r="M11" s="272" t="s">
        <v>160</v>
      </c>
      <c r="N11" s="272" t="s">
        <v>161</v>
      </c>
      <c r="O11" s="272" t="s">
        <v>943</v>
      </c>
      <c r="P11" s="272" t="s">
        <v>83</v>
      </c>
      <c r="Q11" s="272" t="s">
        <v>93</v>
      </c>
      <c r="R11" s="272" t="s">
        <v>168</v>
      </c>
      <c r="S11" s="272" t="s">
        <v>83</v>
      </c>
      <c r="T11" s="272" t="s">
        <v>164</v>
      </c>
      <c r="U11" s="275" t="s">
        <v>928</v>
      </c>
      <c r="V11" s="274" t="s">
        <v>296</v>
      </c>
      <c r="W11" s="275" t="s">
        <v>928</v>
      </c>
      <c r="X11" s="274" t="s">
        <v>944</v>
      </c>
      <c r="Y11" s="274" t="s">
        <v>139</v>
      </c>
      <c r="Z11" s="273">
        <v>0.25</v>
      </c>
      <c r="AA11" s="276">
        <v>12.5</v>
      </c>
      <c r="AB11" s="276">
        <v>3.13</v>
      </c>
    </row>
    <row r="12" spans="1:28">
      <c r="A12" s="265" t="s">
        <v>83</v>
      </c>
      <c r="B12" s="265" t="s">
        <v>719</v>
      </c>
      <c r="C12" s="267" t="s">
        <v>84</v>
      </c>
      <c r="D12" s="267" t="s">
        <v>84</v>
      </c>
      <c r="E12" s="267" t="s">
        <v>139</v>
      </c>
      <c r="F12" s="267" t="s">
        <v>84</v>
      </c>
      <c r="G12" s="267" t="s">
        <v>84</v>
      </c>
      <c r="H12" s="267" t="s">
        <v>84</v>
      </c>
      <c r="I12" s="267" t="s">
        <v>84</v>
      </c>
      <c r="J12" s="267" t="s">
        <v>139</v>
      </c>
      <c r="K12" s="267" t="s">
        <v>139</v>
      </c>
      <c r="M12" s="272" t="s">
        <v>319</v>
      </c>
      <c r="N12" s="272" t="s">
        <v>161</v>
      </c>
      <c r="O12" s="272" t="s">
        <v>945</v>
      </c>
      <c r="P12" s="272" t="s">
        <v>83</v>
      </c>
      <c r="Q12" s="272" t="s">
        <v>86</v>
      </c>
      <c r="R12" s="272" t="s">
        <v>166</v>
      </c>
      <c r="S12" s="272" t="s">
        <v>83</v>
      </c>
      <c r="T12" s="272" t="s">
        <v>164</v>
      </c>
      <c r="U12" s="275" t="s">
        <v>928</v>
      </c>
      <c r="V12" s="274" t="s">
        <v>377</v>
      </c>
      <c r="W12" s="275" t="s">
        <v>928</v>
      </c>
      <c r="X12" s="274" t="s">
        <v>359</v>
      </c>
      <c r="Y12" s="274" t="s">
        <v>138</v>
      </c>
      <c r="Z12" s="273">
        <v>2</v>
      </c>
      <c r="AA12" s="276">
        <v>12.5</v>
      </c>
      <c r="AB12" s="276">
        <v>25</v>
      </c>
    </row>
    <row r="13" spans="1:28">
      <c r="A13" s="264" t="s">
        <v>282</v>
      </c>
      <c r="B13" s="265" t="s">
        <v>83</v>
      </c>
      <c r="C13" s="266" t="s">
        <v>142</v>
      </c>
      <c r="D13" s="266" t="s">
        <v>290</v>
      </c>
      <c r="E13" s="266" t="s">
        <v>84</v>
      </c>
      <c r="F13" s="266" t="s">
        <v>117</v>
      </c>
      <c r="G13" s="266" t="s">
        <v>141</v>
      </c>
      <c r="H13" s="266" t="s">
        <v>84</v>
      </c>
      <c r="I13" s="266" t="s">
        <v>84</v>
      </c>
      <c r="J13" s="266" t="s">
        <v>774</v>
      </c>
      <c r="K13" s="266" t="s">
        <v>774</v>
      </c>
      <c r="M13" s="272" t="s">
        <v>31</v>
      </c>
      <c r="N13" s="272" t="s">
        <v>161</v>
      </c>
      <c r="O13" s="272" t="s">
        <v>946</v>
      </c>
      <c r="P13" s="272" t="s">
        <v>83</v>
      </c>
      <c r="Q13" s="272" t="s">
        <v>836</v>
      </c>
      <c r="R13" s="272" t="s">
        <v>167</v>
      </c>
      <c r="S13" s="272" t="s">
        <v>83</v>
      </c>
      <c r="T13" s="272" t="s">
        <v>164</v>
      </c>
      <c r="U13" s="275" t="s">
        <v>929</v>
      </c>
      <c r="V13" s="274" t="s">
        <v>318</v>
      </c>
      <c r="W13" s="275" t="s">
        <v>929</v>
      </c>
      <c r="X13" s="274" t="s">
        <v>406</v>
      </c>
      <c r="Y13" s="274" t="s">
        <v>189</v>
      </c>
      <c r="Z13" s="273">
        <v>0.75</v>
      </c>
      <c r="AA13" s="276">
        <v>12.5</v>
      </c>
      <c r="AB13" s="276">
        <v>9.3800000000000008</v>
      </c>
    </row>
    <row r="14" spans="1:28">
      <c r="A14" s="265" t="s">
        <v>83</v>
      </c>
      <c r="B14" s="265" t="s">
        <v>86</v>
      </c>
      <c r="C14" s="267" t="s">
        <v>138</v>
      </c>
      <c r="D14" s="267" t="s">
        <v>84</v>
      </c>
      <c r="E14" s="267" t="s">
        <v>84</v>
      </c>
      <c r="F14" s="267" t="s">
        <v>138</v>
      </c>
      <c r="G14" s="267" t="s">
        <v>198</v>
      </c>
      <c r="H14" s="267" t="s">
        <v>84</v>
      </c>
      <c r="I14" s="267" t="s">
        <v>84</v>
      </c>
      <c r="J14" s="267" t="s">
        <v>249</v>
      </c>
      <c r="K14" s="267" t="s">
        <v>249</v>
      </c>
      <c r="M14" s="272" t="s">
        <v>692</v>
      </c>
      <c r="N14" s="272" t="s">
        <v>161</v>
      </c>
      <c r="O14" s="272" t="s">
        <v>947</v>
      </c>
      <c r="P14" s="272" t="s">
        <v>948</v>
      </c>
      <c r="Q14" s="272" t="s">
        <v>836</v>
      </c>
      <c r="R14" s="272" t="s">
        <v>167</v>
      </c>
      <c r="S14" s="272" t="s">
        <v>83</v>
      </c>
      <c r="T14" s="272" t="s">
        <v>164</v>
      </c>
      <c r="U14" s="275" t="s">
        <v>929</v>
      </c>
      <c r="V14" s="274" t="s">
        <v>318</v>
      </c>
      <c r="W14" s="275" t="s">
        <v>929</v>
      </c>
      <c r="X14" s="274" t="s">
        <v>293</v>
      </c>
      <c r="Y14" s="274" t="s">
        <v>138</v>
      </c>
      <c r="Z14" s="273">
        <v>2</v>
      </c>
      <c r="AA14" s="276">
        <v>12.5</v>
      </c>
      <c r="AB14" s="276">
        <v>25</v>
      </c>
    </row>
    <row r="15" spans="1:28">
      <c r="A15" s="265" t="s">
        <v>83</v>
      </c>
      <c r="B15" s="265" t="s">
        <v>836</v>
      </c>
      <c r="C15" s="267" t="s">
        <v>84</v>
      </c>
      <c r="D15" s="267" t="s">
        <v>189</v>
      </c>
      <c r="E15" s="267" t="s">
        <v>84</v>
      </c>
      <c r="F15" s="267" t="s">
        <v>84</v>
      </c>
      <c r="G15" s="267" t="s">
        <v>84</v>
      </c>
      <c r="H15" s="267" t="s">
        <v>84</v>
      </c>
      <c r="I15" s="267" t="s">
        <v>84</v>
      </c>
      <c r="J15" s="267" t="s">
        <v>189</v>
      </c>
      <c r="K15" s="267" t="s">
        <v>189</v>
      </c>
      <c r="M15" s="272" t="s">
        <v>319</v>
      </c>
      <c r="N15" s="272" t="s">
        <v>161</v>
      </c>
      <c r="O15" s="272" t="s">
        <v>949</v>
      </c>
      <c r="P15" s="272" t="s">
        <v>615</v>
      </c>
      <c r="Q15" s="272" t="s">
        <v>836</v>
      </c>
      <c r="R15" s="272" t="s">
        <v>167</v>
      </c>
      <c r="S15" s="272" t="s">
        <v>83</v>
      </c>
      <c r="T15" s="272" t="s">
        <v>164</v>
      </c>
      <c r="U15" s="275" t="s">
        <v>929</v>
      </c>
      <c r="V15" s="274" t="s">
        <v>318</v>
      </c>
      <c r="W15" s="275" t="s">
        <v>929</v>
      </c>
      <c r="X15" s="274" t="s">
        <v>406</v>
      </c>
      <c r="Y15" s="274" t="s">
        <v>189</v>
      </c>
      <c r="Z15" s="273">
        <v>0.75</v>
      </c>
      <c r="AA15" s="276">
        <v>12.5</v>
      </c>
      <c r="AB15" s="276">
        <v>9.3800000000000008</v>
      </c>
    </row>
    <row r="16" spans="1:28">
      <c r="A16" s="265" t="s">
        <v>83</v>
      </c>
      <c r="B16" s="265" t="s">
        <v>720</v>
      </c>
      <c r="C16" s="267" t="s">
        <v>189</v>
      </c>
      <c r="D16" s="267" t="s">
        <v>123</v>
      </c>
      <c r="E16" s="267" t="s">
        <v>84</v>
      </c>
      <c r="F16" s="267" t="s">
        <v>84</v>
      </c>
      <c r="G16" s="267" t="s">
        <v>84</v>
      </c>
      <c r="H16" s="267" t="s">
        <v>84</v>
      </c>
      <c r="I16" s="267" t="s">
        <v>84</v>
      </c>
      <c r="J16" s="267" t="s">
        <v>252</v>
      </c>
      <c r="K16" s="267" t="s">
        <v>252</v>
      </c>
      <c r="M16" s="272" t="s">
        <v>898</v>
      </c>
      <c r="N16" s="272" t="s">
        <v>161</v>
      </c>
      <c r="O16" s="272" t="s">
        <v>950</v>
      </c>
      <c r="P16" s="272" t="s">
        <v>83</v>
      </c>
      <c r="Q16" s="272" t="s">
        <v>723</v>
      </c>
      <c r="R16" s="272" t="s">
        <v>216</v>
      </c>
      <c r="S16" s="272" t="s">
        <v>83</v>
      </c>
      <c r="T16" s="272" t="s">
        <v>164</v>
      </c>
      <c r="U16" s="275" t="s">
        <v>929</v>
      </c>
      <c r="V16" s="274" t="s">
        <v>292</v>
      </c>
      <c r="W16" s="275" t="s">
        <v>929</v>
      </c>
      <c r="X16" s="274" t="s">
        <v>298</v>
      </c>
      <c r="Y16" s="274" t="s">
        <v>123</v>
      </c>
      <c r="Z16" s="273">
        <v>1.5</v>
      </c>
      <c r="AA16" s="276">
        <v>12.5</v>
      </c>
      <c r="AB16" s="276">
        <v>18.75</v>
      </c>
    </row>
    <row r="17" spans="1:28">
      <c r="A17" s="265" t="s">
        <v>83</v>
      </c>
      <c r="B17" s="265" t="s">
        <v>93</v>
      </c>
      <c r="C17" s="267" t="s">
        <v>84</v>
      </c>
      <c r="D17" s="267" t="s">
        <v>85</v>
      </c>
      <c r="E17" s="267" t="s">
        <v>84</v>
      </c>
      <c r="F17" s="267" t="s">
        <v>138</v>
      </c>
      <c r="G17" s="267" t="s">
        <v>138</v>
      </c>
      <c r="H17" s="267" t="s">
        <v>84</v>
      </c>
      <c r="I17" s="267" t="s">
        <v>84</v>
      </c>
      <c r="J17" s="267" t="s">
        <v>118</v>
      </c>
      <c r="K17" s="267" t="s">
        <v>118</v>
      </c>
      <c r="M17" s="272" t="s">
        <v>171</v>
      </c>
      <c r="N17" s="272" t="s">
        <v>161</v>
      </c>
      <c r="O17" s="272" t="s">
        <v>652</v>
      </c>
      <c r="P17" s="272" t="s">
        <v>83</v>
      </c>
      <c r="Q17" s="272" t="s">
        <v>86</v>
      </c>
      <c r="R17" s="272" t="s">
        <v>166</v>
      </c>
      <c r="S17" s="272" t="s">
        <v>83</v>
      </c>
      <c r="T17" s="272" t="s">
        <v>164</v>
      </c>
      <c r="U17" s="275" t="s">
        <v>929</v>
      </c>
      <c r="V17" s="274" t="s">
        <v>298</v>
      </c>
      <c r="W17" s="275" t="s">
        <v>929</v>
      </c>
      <c r="X17" s="274" t="s">
        <v>413</v>
      </c>
      <c r="Y17" s="274" t="s">
        <v>139</v>
      </c>
      <c r="Z17" s="273">
        <v>0.25</v>
      </c>
      <c r="AA17" s="276">
        <v>12.5</v>
      </c>
      <c r="AB17" s="276">
        <v>3.13</v>
      </c>
    </row>
    <row r="18" spans="1:28">
      <c r="A18" s="264" t="s">
        <v>642</v>
      </c>
      <c r="B18" s="265" t="s">
        <v>83</v>
      </c>
      <c r="C18" s="266" t="s">
        <v>84</v>
      </c>
      <c r="D18" s="266" t="s">
        <v>138</v>
      </c>
      <c r="E18" s="266" t="s">
        <v>84</v>
      </c>
      <c r="F18" s="266" t="s">
        <v>85</v>
      </c>
      <c r="G18" s="266" t="s">
        <v>84</v>
      </c>
      <c r="H18" s="266" t="s">
        <v>84</v>
      </c>
      <c r="I18" s="266" t="s">
        <v>84</v>
      </c>
      <c r="J18" s="266" t="s">
        <v>209</v>
      </c>
      <c r="K18" s="266" t="s">
        <v>209</v>
      </c>
      <c r="M18" s="272" t="s">
        <v>319</v>
      </c>
      <c r="N18" s="272" t="s">
        <v>161</v>
      </c>
      <c r="O18" s="272" t="s">
        <v>951</v>
      </c>
      <c r="P18" s="272" t="s">
        <v>83</v>
      </c>
      <c r="Q18" s="272" t="s">
        <v>720</v>
      </c>
      <c r="R18" s="272" t="s">
        <v>163</v>
      </c>
      <c r="S18" s="272" t="s">
        <v>83</v>
      </c>
      <c r="T18" s="272" t="s">
        <v>164</v>
      </c>
      <c r="U18" s="275" t="s">
        <v>929</v>
      </c>
      <c r="V18" s="274" t="s">
        <v>306</v>
      </c>
      <c r="W18" s="275" t="s">
        <v>929</v>
      </c>
      <c r="X18" s="274" t="s">
        <v>341</v>
      </c>
      <c r="Y18" s="274" t="s">
        <v>123</v>
      </c>
      <c r="Z18" s="273">
        <v>1.5</v>
      </c>
      <c r="AA18" s="276">
        <v>12.5</v>
      </c>
      <c r="AB18" s="276">
        <v>18.75</v>
      </c>
    </row>
    <row r="19" spans="1:28">
      <c r="A19" s="265" t="s">
        <v>83</v>
      </c>
      <c r="B19" s="265" t="s">
        <v>836</v>
      </c>
      <c r="C19" s="267" t="s">
        <v>84</v>
      </c>
      <c r="D19" s="267" t="s">
        <v>138</v>
      </c>
      <c r="E19" s="267" t="s">
        <v>84</v>
      </c>
      <c r="F19" s="267" t="s">
        <v>84</v>
      </c>
      <c r="G19" s="267" t="s">
        <v>84</v>
      </c>
      <c r="H19" s="267" t="s">
        <v>84</v>
      </c>
      <c r="I19" s="267" t="s">
        <v>84</v>
      </c>
      <c r="J19" s="267" t="s">
        <v>138</v>
      </c>
      <c r="K19" s="267" t="s">
        <v>138</v>
      </c>
      <c r="M19" s="272" t="s">
        <v>319</v>
      </c>
      <c r="N19" s="272" t="s">
        <v>161</v>
      </c>
      <c r="O19" s="272" t="s">
        <v>952</v>
      </c>
      <c r="P19" s="272" t="s">
        <v>83</v>
      </c>
      <c r="Q19" s="272" t="s">
        <v>93</v>
      </c>
      <c r="R19" s="272" t="s">
        <v>168</v>
      </c>
      <c r="S19" s="272" t="s">
        <v>83</v>
      </c>
      <c r="T19" s="272" t="s">
        <v>164</v>
      </c>
      <c r="U19" s="275" t="s">
        <v>929</v>
      </c>
      <c r="V19" s="274" t="s">
        <v>328</v>
      </c>
      <c r="W19" s="275" t="s">
        <v>929</v>
      </c>
      <c r="X19" s="274" t="s">
        <v>377</v>
      </c>
      <c r="Y19" s="274" t="s">
        <v>85</v>
      </c>
      <c r="Z19" s="273">
        <v>1</v>
      </c>
      <c r="AA19" s="276">
        <v>12.5</v>
      </c>
      <c r="AB19" s="276">
        <v>12.5</v>
      </c>
    </row>
    <row r="20" spans="1:28">
      <c r="A20" s="265" t="s">
        <v>83</v>
      </c>
      <c r="B20" s="265" t="s">
        <v>723</v>
      </c>
      <c r="C20" s="267" t="s">
        <v>84</v>
      </c>
      <c r="D20" s="267" t="s">
        <v>84</v>
      </c>
      <c r="E20" s="267" t="s">
        <v>84</v>
      </c>
      <c r="F20" s="267" t="s">
        <v>85</v>
      </c>
      <c r="G20" s="267" t="s">
        <v>84</v>
      </c>
      <c r="H20" s="267" t="s">
        <v>84</v>
      </c>
      <c r="I20" s="267" t="s">
        <v>84</v>
      </c>
      <c r="J20" s="267" t="s">
        <v>85</v>
      </c>
      <c r="K20" s="267" t="s">
        <v>85</v>
      </c>
      <c r="M20" s="272" t="s">
        <v>898</v>
      </c>
      <c r="N20" s="272" t="s">
        <v>161</v>
      </c>
      <c r="O20" s="272" t="s">
        <v>953</v>
      </c>
      <c r="P20" s="272" t="s">
        <v>83</v>
      </c>
      <c r="Q20" s="272" t="s">
        <v>720</v>
      </c>
      <c r="R20" s="272" t="s">
        <v>163</v>
      </c>
      <c r="S20" s="272" t="s">
        <v>83</v>
      </c>
      <c r="T20" s="272" t="s">
        <v>164</v>
      </c>
      <c r="U20" s="275" t="s">
        <v>930</v>
      </c>
      <c r="V20" s="274" t="s">
        <v>602</v>
      </c>
      <c r="W20" s="275" t="s">
        <v>930</v>
      </c>
      <c r="X20" s="274" t="s">
        <v>915</v>
      </c>
      <c r="Y20" s="274" t="s">
        <v>123</v>
      </c>
      <c r="Z20" s="273">
        <v>1.5</v>
      </c>
      <c r="AA20" s="276">
        <v>12.5</v>
      </c>
      <c r="AB20" s="276">
        <v>18.75</v>
      </c>
    </row>
    <row r="21" spans="1:28">
      <c r="A21" s="264" t="s">
        <v>286</v>
      </c>
      <c r="B21" s="265" t="s">
        <v>83</v>
      </c>
      <c r="C21" s="266" t="s">
        <v>84</v>
      </c>
      <c r="D21" s="266" t="s">
        <v>189</v>
      </c>
      <c r="E21" s="266" t="s">
        <v>84</v>
      </c>
      <c r="F21" s="266" t="s">
        <v>84</v>
      </c>
      <c r="G21" s="266" t="s">
        <v>84</v>
      </c>
      <c r="H21" s="266" t="s">
        <v>84</v>
      </c>
      <c r="I21" s="266" t="s">
        <v>139</v>
      </c>
      <c r="J21" s="266" t="s">
        <v>85</v>
      </c>
      <c r="K21" s="266" t="s">
        <v>85</v>
      </c>
      <c r="M21" s="272" t="s">
        <v>898</v>
      </c>
      <c r="N21" s="272" t="s">
        <v>161</v>
      </c>
      <c r="O21" s="272" t="s">
        <v>954</v>
      </c>
      <c r="P21" s="272" t="s">
        <v>83</v>
      </c>
      <c r="Q21" s="272" t="s">
        <v>836</v>
      </c>
      <c r="R21" s="272" t="s">
        <v>167</v>
      </c>
      <c r="S21" s="272" t="s">
        <v>83</v>
      </c>
      <c r="T21" s="272" t="s">
        <v>164</v>
      </c>
      <c r="U21" s="275" t="s">
        <v>930</v>
      </c>
      <c r="V21" s="274" t="s">
        <v>318</v>
      </c>
      <c r="W21" s="275" t="s">
        <v>930</v>
      </c>
      <c r="X21" s="274" t="s">
        <v>406</v>
      </c>
      <c r="Y21" s="274" t="s">
        <v>189</v>
      </c>
      <c r="Z21" s="273">
        <v>0.75</v>
      </c>
      <c r="AA21" s="276">
        <v>12.5</v>
      </c>
      <c r="AB21" s="276">
        <v>9.3800000000000008</v>
      </c>
    </row>
    <row r="22" spans="1:28">
      <c r="A22" s="265" t="s">
        <v>83</v>
      </c>
      <c r="B22" s="265" t="s">
        <v>836</v>
      </c>
      <c r="C22" s="267" t="s">
        <v>84</v>
      </c>
      <c r="D22" s="267" t="s">
        <v>189</v>
      </c>
      <c r="E22" s="267" t="s">
        <v>84</v>
      </c>
      <c r="F22" s="267" t="s">
        <v>84</v>
      </c>
      <c r="G22" s="267" t="s">
        <v>84</v>
      </c>
      <c r="H22" s="267" t="s">
        <v>84</v>
      </c>
      <c r="I22" s="267" t="s">
        <v>139</v>
      </c>
      <c r="J22" s="267" t="s">
        <v>85</v>
      </c>
      <c r="K22" s="267" t="s">
        <v>85</v>
      </c>
      <c r="M22" s="272" t="s">
        <v>160</v>
      </c>
      <c r="N22" s="272" t="s">
        <v>161</v>
      </c>
      <c r="O22" s="272" t="s">
        <v>955</v>
      </c>
      <c r="P22" s="272" t="s">
        <v>83</v>
      </c>
      <c r="Q22" s="272" t="s">
        <v>719</v>
      </c>
      <c r="R22" s="272" t="s">
        <v>170</v>
      </c>
      <c r="S22" s="272" t="s">
        <v>83</v>
      </c>
      <c r="T22" s="272" t="s">
        <v>164</v>
      </c>
      <c r="U22" s="275" t="s">
        <v>930</v>
      </c>
      <c r="V22" s="274" t="s">
        <v>292</v>
      </c>
      <c r="W22" s="275" t="s">
        <v>930</v>
      </c>
      <c r="X22" s="274" t="s">
        <v>313</v>
      </c>
      <c r="Y22" s="274" t="s">
        <v>198</v>
      </c>
      <c r="Z22" s="273">
        <v>0.5</v>
      </c>
      <c r="AA22" s="276">
        <v>12.5</v>
      </c>
      <c r="AB22" s="276">
        <v>6.25</v>
      </c>
    </row>
    <row r="23" spans="1:28">
      <c r="A23" s="264" t="s">
        <v>105</v>
      </c>
      <c r="B23" s="265" t="s">
        <v>83</v>
      </c>
      <c r="C23" s="266" t="s">
        <v>139</v>
      </c>
      <c r="D23" s="266" t="s">
        <v>84</v>
      </c>
      <c r="E23" s="266" t="s">
        <v>84</v>
      </c>
      <c r="F23" s="266" t="s">
        <v>84</v>
      </c>
      <c r="G23" s="266" t="s">
        <v>84</v>
      </c>
      <c r="H23" s="266" t="s">
        <v>84</v>
      </c>
      <c r="I23" s="266" t="s">
        <v>84</v>
      </c>
      <c r="J23" s="266" t="s">
        <v>139</v>
      </c>
      <c r="K23" s="266" t="s">
        <v>139</v>
      </c>
      <c r="M23" s="272" t="s">
        <v>898</v>
      </c>
      <c r="N23" s="272" t="s">
        <v>161</v>
      </c>
      <c r="O23" s="272" t="s">
        <v>956</v>
      </c>
      <c r="P23" s="272" t="s">
        <v>83</v>
      </c>
      <c r="Q23" s="272" t="s">
        <v>723</v>
      </c>
      <c r="R23" s="272" t="s">
        <v>216</v>
      </c>
      <c r="S23" s="272" t="s">
        <v>83</v>
      </c>
      <c r="T23" s="272" t="s">
        <v>164</v>
      </c>
      <c r="U23" s="275" t="s">
        <v>930</v>
      </c>
      <c r="V23" s="274" t="s">
        <v>293</v>
      </c>
      <c r="W23" s="275" t="s">
        <v>930</v>
      </c>
      <c r="X23" s="274" t="s">
        <v>296</v>
      </c>
      <c r="Y23" s="274" t="s">
        <v>85</v>
      </c>
      <c r="Z23" s="273">
        <v>1</v>
      </c>
      <c r="AA23" s="276">
        <v>12.5</v>
      </c>
      <c r="AB23" s="276">
        <v>12.5</v>
      </c>
    </row>
    <row r="24" spans="1:28">
      <c r="A24" s="265" t="s">
        <v>83</v>
      </c>
      <c r="B24" s="265" t="s">
        <v>836</v>
      </c>
      <c r="C24" s="267" t="s">
        <v>139</v>
      </c>
      <c r="D24" s="267" t="s">
        <v>84</v>
      </c>
      <c r="E24" s="267" t="s">
        <v>84</v>
      </c>
      <c r="F24" s="267" t="s">
        <v>84</v>
      </c>
      <c r="G24" s="267" t="s">
        <v>84</v>
      </c>
      <c r="H24" s="267" t="s">
        <v>84</v>
      </c>
      <c r="I24" s="267" t="s">
        <v>84</v>
      </c>
      <c r="J24" s="267" t="s">
        <v>139</v>
      </c>
      <c r="K24" s="267" t="s">
        <v>139</v>
      </c>
      <c r="M24" s="272" t="s">
        <v>217</v>
      </c>
      <c r="N24" s="272" t="s">
        <v>161</v>
      </c>
      <c r="O24" s="272" t="s">
        <v>957</v>
      </c>
      <c r="P24" s="272" t="s">
        <v>83</v>
      </c>
      <c r="Q24" s="272" t="s">
        <v>719</v>
      </c>
      <c r="R24" s="272" t="s">
        <v>170</v>
      </c>
      <c r="S24" s="272" t="s">
        <v>83</v>
      </c>
      <c r="T24" s="272" t="s">
        <v>164</v>
      </c>
      <c r="U24" s="275" t="s">
        <v>930</v>
      </c>
      <c r="V24" s="274" t="s">
        <v>374</v>
      </c>
      <c r="W24" s="275" t="s">
        <v>930</v>
      </c>
      <c r="X24" s="274" t="s">
        <v>778</v>
      </c>
      <c r="Y24" s="274" t="s">
        <v>139</v>
      </c>
      <c r="Z24" s="273">
        <v>0.25</v>
      </c>
      <c r="AA24" s="276">
        <v>12.5</v>
      </c>
      <c r="AB24" s="276">
        <v>3.13</v>
      </c>
    </row>
    <row r="25" spans="1:28">
      <c r="A25" s="264" t="s">
        <v>287</v>
      </c>
      <c r="B25" s="265" t="s">
        <v>83</v>
      </c>
      <c r="C25" s="266" t="s">
        <v>84</v>
      </c>
      <c r="D25" s="266" t="s">
        <v>84</v>
      </c>
      <c r="E25" s="266" t="s">
        <v>84</v>
      </c>
      <c r="F25" s="266" t="s">
        <v>85</v>
      </c>
      <c r="G25" s="266" t="s">
        <v>84</v>
      </c>
      <c r="H25" s="266" t="s">
        <v>84</v>
      </c>
      <c r="I25" s="266" t="s">
        <v>84</v>
      </c>
      <c r="J25" s="266" t="s">
        <v>85</v>
      </c>
      <c r="K25" s="266" t="s">
        <v>85</v>
      </c>
      <c r="M25" s="272" t="s">
        <v>898</v>
      </c>
      <c r="N25" s="272" t="s">
        <v>161</v>
      </c>
      <c r="O25" s="272" t="s">
        <v>958</v>
      </c>
      <c r="P25" s="272" t="s">
        <v>83</v>
      </c>
      <c r="Q25" s="272" t="s">
        <v>719</v>
      </c>
      <c r="R25" s="272" t="s">
        <v>170</v>
      </c>
      <c r="S25" s="272" t="s">
        <v>83</v>
      </c>
      <c r="T25" s="272" t="s">
        <v>164</v>
      </c>
      <c r="U25" s="275" t="s">
        <v>930</v>
      </c>
      <c r="V25" s="274" t="s">
        <v>778</v>
      </c>
      <c r="W25" s="275" t="s">
        <v>930</v>
      </c>
      <c r="X25" s="274" t="s">
        <v>340</v>
      </c>
      <c r="Y25" s="274" t="s">
        <v>189</v>
      </c>
      <c r="Z25" s="273">
        <v>0.75</v>
      </c>
      <c r="AA25" s="276">
        <v>12.5</v>
      </c>
      <c r="AB25" s="276">
        <v>9.3800000000000008</v>
      </c>
    </row>
    <row r="26" spans="1:28">
      <c r="A26" s="265" t="s">
        <v>83</v>
      </c>
      <c r="B26" s="265" t="s">
        <v>719</v>
      </c>
      <c r="C26" s="267" t="s">
        <v>84</v>
      </c>
      <c r="D26" s="267" t="s">
        <v>84</v>
      </c>
      <c r="E26" s="267" t="s">
        <v>84</v>
      </c>
      <c r="F26" s="267" t="s">
        <v>85</v>
      </c>
      <c r="G26" s="267" t="s">
        <v>84</v>
      </c>
      <c r="H26" s="267" t="s">
        <v>84</v>
      </c>
      <c r="I26" s="267" t="s">
        <v>84</v>
      </c>
      <c r="J26" s="267" t="s">
        <v>85</v>
      </c>
      <c r="K26" s="267" t="s">
        <v>85</v>
      </c>
      <c r="M26" s="272" t="s">
        <v>898</v>
      </c>
      <c r="N26" s="272" t="s">
        <v>161</v>
      </c>
      <c r="O26" s="272" t="s">
        <v>959</v>
      </c>
      <c r="P26" s="272" t="s">
        <v>83</v>
      </c>
      <c r="Q26" s="272" t="s">
        <v>86</v>
      </c>
      <c r="R26" s="272" t="s">
        <v>166</v>
      </c>
      <c r="S26" s="272" t="s">
        <v>83</v>
      </c>
      <c r="T26" s="272" t="s">
        <v>164</v>
      </c>
      <c r="U26" s="275" t="s">
        <v>930</v>
      </c>
      <c r="V26" s="274" t="s">
        <v>377</v>
      </c>
      <c r="W26" s="275" t="s">
        <v>930</v>
      </c>
      <c r="X26" s="274" t="s">
        <v>329</v>
      </c>
      <c r="Y26" s="274" t="s">
        <v>85</v>
      </c>
      <c r="Z26" s="273">
        <v>1</v>
      </c>
      <c r="AA26" s="276">
        <v>12.5</v>
      </c>
      <c r="AB26" s="276">
        <v>12.5</v>
      </c>
    </row>
    <row r="27" spans="1:28">
      <c r="A27" s="264" t="s">
        <v>886</v>
      </c>
      <c r="B27" s="265" t="s">
        <v>83</v>
      </c>
      <c r="C27" s="266" t="s">
        <v>84</v>
      </c>
      <c r="D27" s="266" t="s">
        <v>123</v>
      </c>
      <c r="E27" s="266" t="s">
        <v>118</v>
      </c>
      <c r="F27" s="266" t="s">
        <v>213</v>
      </c>
      <c r="G27" s="266" t="s">
        <v>198</v>
      </c>
      <c r="H27" s="266" t="s">
        <v>84</v>
      </c>
      <c r="I27" s="266" t="s">
        <v>84</v>
      </c>
      <c r="J27" s="266" t="s">
        <v>645</v>
      </c>
      <c r="K27" s="266" t="s">
        <v>645</v>
      </c>
      <c r="M27" s="272" t="s">
        <v>898</v>
      </c>
      <c r="N27" s="272" t="s">
        <v>161</v>
      </c>
      <c r="O27" s="272" t="s">
        <v>83</v>
      </c>
      <c r="P27" s="272" t="s">
        <v>83</v>
      </c>
      <c r="Q27" s="272" t="s">
        <v>836</v>
      </c>
      <c r="R27" s="272" t="s">
        <v>167</v>
      </c>
      <c r="S27" s="272" t="s">
        <v>83</v>
      </c>
      <c r="T27" s="272" t="s">
        <v>164</v>
      </c>
      <c r="U27" s="275" t="s">
        <v>931</v>
      </c>
      <c r="V27" s="274" t="s">
        <v>318</v>
      </c>
      <c r="W27" s="275" t="s">
        <v>931</v>
      </c>
      <c r="X27" s="274" t="s">
        <v>313</v>
      </c>
      <c r="Y27" s="274" t="s">
        <v>123</v>
      </c>
      <c r="Z27" s="273">
        <v>1.5</v>
      </c>
      <c r="AA27" s="276">
        <v>12.5</v>
      </c>
      <c r="AB27" s="276">
        <v>18.75</v>
      </c>
    </row>
    <row r="28" spans="1:28">
      <c r="A28" s="265" t="s">
        <v>83</v>
      </c>
      <c r="B28" s="265" t="s">
        <v>719</v>
      </c>
      <c r="C28" s="267" t="s">
        <v>84</v>
      </c>
      <c r="D28" s="267" t="s">
        <v>84</v>
      </c>
      <c r="E28" s="267" t="s">
        <v>189</v>
      </c>
      <c r="F28" s="267" t="s">
        <v>138</v>
      </c>
      <c r="G28" s="267" t="s">
        <v>84</v>
      </c>
      <c r="H28" s="267" t="s">
        <v>84</v>
      </c>
      <c r="I28" s="267" t="s">
        <v>84</v>
      </c>
      <c r="J28" s="267" t="s">
        <v>142</v>
      </c>
      <c r="K28" s="267" t="s">
        <v>142</v>
      </c>
      <c r="M28" s="272" t="s">
        <v>319</v>
      </c>
      <c r="N28" s="272" t="s">
        <v>161</v>
      </c>
      <c r="O28" s="272" t="s">
        <v>960</v>
      </c>
      <c r="P28" s="272" t="s">
        <v>83</v>
      </c>
      <c r="Q28" s="272" t="s">
        <v>93</v>
      </c>
      <c r="R28" s="272" t="s">
        <v>168</v>
      </c>
      <c r="S28" s="272" t="s">
        <v>83</v>
      </c>
      <c r="T28" s="272" t="s">
        <v>164</v>
      </c>
      <c r="U28" s="275" t="s">
        <v>931</v>
      </c>
      <c r="V28" s="274" t="s">
        <v>318</v>
      </c>
      <c r="W28" s="275" t="s">
        <v>931</v>
      </c>
      <c r="X28" s="274" t="s">
        <v>293</v>
      </c>
      <c r="Y28" s="274" t="s">
        <v>138</v>
      </c>
      <c r="Z28" s="273">
        <v>2</v>
      </c>
      <c r="AA28" s="276">
        <v>12.5</v>
      </c>
      <c r="AB28" s="276">
        <v>25</v>
      </c>
    </row>
    <row r="29" spans="1:28">
      <c r="A29" s="265" t="s">
        <v>83</v>
      </c>
      <c r="B29" s="265" t="s">
        <v>86</v>
      </c>
      <c r="C29" s="267" t="s">
        <v>84</v>
      </c>
      <c r="D29" s="267" t="s">
        <v>84</v>
      </c>
      <c r="E29" s="267" t="s">
        <v>85</v>
      </c>
      <c r="F29" s="267" t="s">
        <v>141</v>
      </c>
      <c r="G29" s="267" t="s">
        <v>84</v>
      </c>
      <c r="H29" s="267" t="s">
        <v>84</v>
      </c>
      <c r="I29" s="267" t="s">
        <v>84</v>
      </c>
      <c r="J29" s="267" t="s">
        <v>245</v>
      </c>
      <c r="K29" s="267" t="s">
        <v>245</v>
      </c>
      <c r="M29" s="272" t="s">
        <v>304</v>
      </c>
      <c r="N29" s="272" t="s">
        <v>161</v>
      </c>
      <c r="O29" s="272" t="s">
        <v>961</v>
      </c>
      <c r="P29" s="272" t="s">
        <v>804</v>
      </c>
      <c r="Q29" s="272" t="s">
        <v>719</v>
      </c>
      <c r="R29" s="272" t="s">
        <v>170</v>
      </c>
      <c r="S29" s="272" t="s">
        <v>83</v>
      </c>
      <c r="T29" s="272" t="s">
        <v>164</v>
      </c>
      <c r="U29" s="275" t="s">
        <v>931</v>
      </c>
      <c r="V29" s="274" t="s">
        <v>292</v>
      </c>
      <c r="W29" s="275" t="s">
        <v>931</v>
      </c>
      <c r="X29" s="274" t="s">
        <v>293</v>
      </c>
      <c r="Y29" s="274" t="s">
        <v>85</v>
      </c>
      <c r="Z29" s="273">
        <v>1</v>
      </c>
      <c r="AA29" s="276">
        <v>12.5</v>
      </c>
      <c r="AB29" s="276">
        <v>12.5</v>
      </c>
    </row>
    <row r="30" spans="1:28">
      <c r="A30" s="265" t="s">
        <v>83</v>
      </c>
      <c r="B30" s="265" t="s">
        <v>836</v>
      </c>
      <c r="C30" s="267" t="s">
        <v>84</v>
      </c>
      <c r="D30" s="267" t="s">
        <v>84</v>
      </c>
      <c r="E30" s="267" t="s">
        <v>189</v>
      </c>
      <c r="F30" s="267" t="s">
        <v>123</v>
      </c>
      <c r="G30" s="267" t="s">
        <v>84</v>
      </c>
      <c r="H30" s="267" t="s">
        <v>84</v>
      </c>
      <c r="I30" s="267" t="s">
        <v>84</v>
      </c>
      <c r="J30" s="267" t="s">
        <v>252</v>
      </c>
      <c r="K30" s="267" t="s">
        <v>252</v>
      </c>
      <c r="M30" s="272" t="s">
        <v>898</v>
      </c>
      <c r="N30" s="272" t="s">
        <v>161</v>
      </c>
      <c r="O30" s="272" t="s">
        <v>962</v>
      </c>
      <c r="P30" s="272" t="s">
        <v>83</v>
      </c>
      <c r="Q30" s="272" t="s">
        <v>722</v>
      </c>
      <c r="R30" s="272" t="s">
        <v>165</v>
      </c>
      <c r="S30" s="272" t="s">
        <v>83</v>
      </c>
      <c r="T30" s="272" t="s">
        <v>164</v>
      </c>
      <c r="U30" s="275" t="s">
        <v>931</v>
      </c>
      <c r="V30" s="274" t="s">
        <v>313</v>
      </c>
      <c r="W30" s="275" t="s">
        <v>931</v>
      </c>
      <c r="X30" s="274" t="s">
        <v>298</v>
      </c>
      <c r="Y30" s="274" t="s">
        <v>85</v>
      </c>
      <c r="Z30" s="273">
        <v>1</v>
      </c>
      <c r="AA30" s="276">
        <v>12.5</v>
      </c>
      <c r="AB30" s="276">
        <v>12.5</v>
      </c>
    </row>
    <row r="31" spans="1:28">
      <c r="A31" s="265" t="s">
        <v>83</v>
      </c>
      <c r="B31" s="265" t="s">
        <v>723</v>
      </c>
      <c r="C31" s="267" t="s">
        <v>84</v>
      </c>
      <c r="D31" s="267" t="s">
        <v>123</v>
      </c>
      <c r="E31" s="267" t="s">
        <v>85</v>
      </c>
      <c r="F31" s="267" t="s">
        <v>85</v>
      </c>
      <c r="G31" s="267" t="s">
        <v>198</v>
      </c>
      <c r="H31" s="267" t="s">
        <v>84</v>
      </c>
      <c r="I31" s="267" t="s">
        <v>84</v>
      </c>
      <c r="J31" s="267" t="s">
        <v>117</v>
      </c>
      <c r="K31" s="267" t="s">
        <v>117</v>
      </c>
      <c r="M31" s="272" t="s">
        <v>898</v>
      </c>
      <c r="N31" s="272" t="s">
        <v>161</v>
      </c>
      <c r="O31" s="272" t="s">
        <v>959</v>
      </c>
      <c r="P31" s="272" t="s">
        <v>83</v>
      </c>
      <c r="Q31" s="272" t="s">
        <v>86</v>
      </c>
      <c r="R31" s="272" t="s">
        <v>166</v>
      </c>
      <c r="S31" s="272" t="s">
        <v>83</v>
      </c>
      <c r="T31" s="272" t="s">
        <v>164</v>
      </c>
      <c r="U31" s="275" t="s">
        <v>931</v>
      </c>
      <c r="V31" s="274" t="s">
        <v>374</v>
      </c>
      <c r="W31" s="275" t="s">
        <v>931</v>
      </c>
      <c r="X31" s="274" t="s">
        <v>307</v>
      </c>
      <c r="Y31" s="274" t="s">
        <v>141</v>
      </c>
      <c r="Z31" s="273">
        <v>2.5</v>
      </c>
      <c r="AA31" s="276">
        <v>12.5</v>
      </c>
      <c r="AB31" s="276">
        <v>31.25</v>
      </c>
    </row>
    <row r="32" spans="1:28">
      <c r="A32" s="265" t="s">
        <v>83</v>
      </c>
      <c r="B32" s="265" t="s">
        <v>722</v>
      </c>
      <c r="C32" s="267" t="s">
        <v>84</v>
      </c>
      <c r="D32" s="267" t="s">
        <v>84</v>
      </c>
      <c r="E32" s="267" t="s">
        <v>84</v>
      </c>
      <c r="F32" s="267" t="s">
        <v>209</v>
      </c>
      <c r="G32" s="267" t="s">
        <v>84</v>
      </c>
      <c r="H32" s="267" t="s">
        <v>84</v>
      </c>
      <c r="I32" s="267" t="s">
        <v>84</v>
      </c>
      <c r="J32" s="267" t="s">
        <v>209</v>
      </c>
      <c r="K32" s="267" t="s">
        <v>209</v>
      </c>
      <c r="M32" s="272" t="s">
        <v>898</v>
      </c>
      <c r="N32" s="272" t="s">
        <v>161</v>
      </c>
      <c r="O32" s="272" t="s">
        <v>963</v>
      </c>
      <c r="P32" s="272" t="s">
        <v>83</v>
      </c>
      <c r="Q32" s="272" t="s">
        <v>723</v>
      </c>
      <c r="R32" s="272" t="s">
        <v>216</v>
      </c>
      <c r="S32" s="272" t="s">
        <v>83</v>
      </c>
      <c r="T32" s="272" t="s">
        <v>164</v>
      </c>
      <c r="U32" s="275" t="s">
        <v>931</v>
      </c>
      <c r="V32" s="274" t="s">
        <v>322</v>
      </c>
      <c r="W32" s="275" t="s">
        <v>931</v>
      </c>
      <c r="X32" s="274" t="s">
        <v>306</v>
      </c>
      <c r="Y32" s="274" t="s">
        <v>85</v>
      </c>
      <c r="Z32" s="273">
        <v>1</v>
      </c>
      <c r="AA32" s="276">
        <v>12.5</v>
      </c>
      <c r="AB32" s="276">
        <v>12.5</v>
      </c>
    </row>
    <row r="33" spans="1:28">
      <c r="A33" s="265" t="s">
        <v>83</v>
      </c>
      <c r="B33" s="265" t="s">
        <v>720</v>
      </c>
      <c r="C33" s="267" t="s">
        <v>84</v>
      </c>
      <c r="D33" s="267" t="s">
        <v>84</v>
      </c>
      <c r="E33" s="267" t="s">
        <v>123</v>
      </c>
      <c r="F33" s="267" t="s">
        <v>84</v>
      </c>
      <c r="G33" s="267" t="s">
        <v>84</v>
      </c>
      <c r="H33" s="267" t="s">
        <v>84</v>
      </c>
      <c r="I33" s="267" t="s">
        <v>84</v>
      </c>
      <c r="J33" s="267" t="s">
        <v>123</v>
      </c>
      <c r="K33" s="267" t="s">
        <v>123</v>
      </c>
      <c r="M33" s="272" t="s">
        <v>898</v>
      </c>
      <c r="N33" s="272" t="s">
        <v>161</v>
      </c>
      <c r="O33" s="272" t="s">
        <v>964</v>
      </c>
      <c r="P33" s="272" t="s">
        <v>83</v>
      </c>
      <c r="Q33" s="272" t="s">
        <v>722</v>
      </c>
      <c r="R33" s="272" t="s">
        <v>165</v>
      </c>
      <c r="S33" s="272" t="s">
        <v>83</v>
      </c>
      <c r="T33" s="272" t="s">
        <v>164</v>
      </c>
      <c r="U33" s="275" t="s">
        <v>931</v>
      </c>
      <c r="V33" s="274" t="s">
        <v>322</v>
      </c>
      <c r="W33" s="275" t="s">
        <v>931</v>
      </c>
      <c r="X33" s="274" t="s">
        <v>307</v>
      </c>
      <c r="Y33" s="274" t="s">
        <v>138</v>
      </c>
      <c r="Z33" s="273">
        <v>2</v>
      </c>
      <c r="AA33" s="276">
        <v>12.5</v>
      </c>
      <c r="AB33" s="276">
        <v>25</v>
      </c>
    </row>
    <row r="34" spans="1:28">
      <c r="A34" s="268" t="s">
        <v>94</v>
      </c>
      <c r="B34" s="269" t="s">
        <v>83</v>
      </c>
      <c r="C34" s="270" t="s">
        <v>207</v>
      </c>
      <c r="D34" s="270" t="s">
        <v>199</v>
      </c>
      <c r="E34" s="270" t="s">
        <v>285</v>
      </c>
      <c r="F34" s="270" t="s">
        <v>935</v>
      </c>
      <c r="G34" s="270" t="s">
        <v>117</v>
      </c>
      <c r="H34" s="270" t="s">
        <v>84</v>
      </c>
      <c r="I34" s="270" t="s">
        <v>139</v>
      </c>
      <c r="J34" s="270" t="s">
        <v>936</v>
      </c>
      <c r="K34" s="270" t="s">
        <v>936</v>
      </c>
      <c r="M34" s="272" t="s">
        <v>898</v>
      </c>
      <c r="N34" s="272" t="s">
        <v>161</v>
      </c>
      <c r="O34" s="272" t="s">
        <v>965</v>
      </c>
      <c r="P34" s="272" t="s">
        <v>83</v>
      </c>
      <c r="Q34" s="272" t="s">
        <v>719</v>
      </c>
      <c r="R34" s="272" t="s">
        <v>170</v>
      </c>
      <c r="S34" s="272" t="s">
        <v>83</v>
      </c>
      <c r="T34" s="272" t="s">
        <v>164</v>
      </c>
      <c r="U34" s="275" t="s">
        <v>931</v>
      </c>
      <c r="V34" s="274" t="s">
        <v>322</v>
      </c>
      <c r="W34" s="275" t="s">
        <v>931</v>
      </c>
      <c r="X34" s="274" t="s">
        <v>307</v>
      </c>
      <c r="Y34" s="274" t="s">
        <v>138</v>
      </c>
      <c r="Z34" s="273">
        <v>2</v>
      </c>
      <c r="AA34" s="276">
        <v>12.5</v>
      </c>
      <c r="AB34" s="276">
        <v>25</v>
      </c>
    </row>
    <row r="35" spans="1:28">
      <c r="M35" s="272" t="s">
        <v>692</v>
      </c>
      <c r="N35" s="272" t="s">
        <v>161</v>
      </c>
      <c r="O35" s="272" t="s">
        <v>966</v>
      </c>
      <c r="P35" s="272" t="s">
        <v>967</v>
      </c>
      <c r="Q35" s="272" t="s">
        <v>723</v>
      </c>
      <c r="R35" s="272" t="s">
        <v>216</v>
      </c>
      <c r="S35" s="272" t="s">
        <v>83</v>
      </c>
      <c r="T35" s="272" t="s">
        <v>164</v>
      </c>
      <c r="U35" s="275" t="s">
        <v>931</v>
      </c>
      <c r="V35" s="274" t="s">
        <v>306</v>
      </c>
      <c r="W35" s="275" t="s">
        <v>931</v>
      </c>
      <c r="X35" s="274" t="s">
        <v>307</v>
      </c>
      <c r="Y35" s="274" t="s">
        <v>85</v>
      </c>
      <c r="Z35" s="273">
        <v>1</v>
      </c>
      <c r="AA35" s="276">
        <v>12.5</v>
      </c>
      <c r="AB35" s="276">
        <v>12.5</v>
      </c>
    </row>
    <row r="36" spans="1:28">
      <c r="M36" s="272" t="s">
        <v>319</v>
      </c>
      <c r="N36" s="272" t="s">
        <v>161</v>
      </c>
      <c r="O36" s="272" t="s">
        <v>968</v>
      </c>
      <c r="P36" s="272" t="s">
        <v>83</v>
      </c>
      <c r="Q36" s="272" t="s">
        <v>86</v>
      </c>
      <c r="R36" s="272" t="s">
        <v>166</v>
      </c>
      <c r="S36" s="272" t="s">
        <v>83</v>
      </c>
      <c r="T36" s="272" t="s">
        <v>164</v>
      </c>
      <c r="U36" s="275" t="s">
        <v>931</v>
      </c>
      <c r="V36" s="274" t="s">
        <v>330</v>
      </c>
      <c r="W36" s="275" t="s">
        <v>931</v>
      </c>
      <c r="X36" s="274" t="s">
        <v>818</v>
      </c>
      <c r="Y36" s="274" t="s">
        <v>138</v>
      </c>
      <c r="Z36" s="273">
        <v>2</v>
      </c>
      <c r="AA36" s="276">
        <v>12.5</v>
      </c>
      <c r="AB36" s="276">
        <v>25</v>
      </c>
    </row>
    <row r="37" spans="1:28">
      <c r="M37" s="272" t="s">
        <v>319</v>
      </c>
      <c r="N37" s="272" t="s">
        <v>161</v>
      </c>
      <c r="O37" s="272" t="s">
        <v>969</v>
      </c>
      <c r="P37" s="272" t="s">
        <v>83</v>
      </c>
      <c r="Q37" s="272" t="s">
        <v>86</v>
      </c>
      <c r="R37" s="272" t="s">
        <v>166</v>
      </c>
      <c r="S37" s="272" t="s">
        <v>83</v>
      </c>
      <c r="T37" s="272" t="s">
        <v>164</v>
      </c>
      <c r="U37" s="275" t="s">
        <v>932</v>
      </c>
      <c r="V37" s="274" t="s">
        <v>312</v>
      </c>
      <c r="W37" s="275" t="s">
        <v>932</v>
      </c>
      <c r="X37" s="274" t="s">
        <v>318</v>
      </c>
      <c r="Y37" s="274" t="s">
        <v>198</v>
      </c>
      <c r="Z37" s="273">
        <v>0.5</v>
      </c>
      <c r="AA37" s="276">
        <v>12.5</v>
      </c>
      <c r="AB37" s="276">
        <v>6.25</v>
      </c>
    </row>
    <row r="38" spans="1:28">
      <c r="M38" s="272" t="s">
        <v>898</v>
      </c>
      <c r="N38" s="272" t="s">
        <v>161</v>
      </c>
      <c r="O38" s="272" t="s">
        <v>970</v>
      </c>
      <c r="P38" s="272" t="s">
        <v>83</v>
      </c>
      <c r="Q38" s="272" t="s">
        <v>723</v>
      </c>
      <c r="R38" s="272" t="s">
        <v>216</v>
      </c>
      <c r="S38" s="272" t="s">
        <v>83</v>
      </c>
      <c r="T38" s="272" t="s">
        <v>164</v>
      </c>
      <c r="U38" s="275" t="s">
        <v>932</v>
      </c>
      <c r="V38" s="274" t="s">
        <v>318</v>
      </c>
      <c r="W38" s="275" t="s">
        <v>932</v>
      </c>
      <c r="X38" s="274" t="s">
        <v>351</v>
      </c>
      <c r="Y38" s="274" t="s">
        <v>198</v>
      </c>
      <c r="Z38" s="273">
        <v>0.5</v>
      </c>
      <c r="AA38" s="276">
        <v>12.5</v>
      </c>
      <c r="AB38" s="276">
        <v>6.25</v>
      </c>
    </row>
    <row r="39" spans="1:28">
      <c r="M39" s="272" t="s">
        <v>160</v>
      </c>
      <c r="N39" s="272" t="s">
        <v>161</v>
      </c>
      <c r="O39" s="272" t="s">
        <v>971</v>
      </c>
      <c r="P39" s="272" t="s">
        <v>83</v>
      </c>
      <c r="Q39" s="272" t="s">
        <v>93</v>
      </c>
      <c r="R39" s="272" t="s">
        <v>168</v>
      </c>
      <c r="S39" s="272" t="s">
        <v>83</v>
      </c>
      <c r="T39" s="272" t="s">
        <v>164</v>
      </c>
      <c r="U39" s="275" t="s">
        <v>932</v>
      </c>
      <c r="V39" s="274" t="s">
        <v>318</v>
      </c>
      <c r="W39" s="275" t="s">
        <v>932</v>
      </c>
      <c r="X39" s="274" t="s">
        <v>922</v>
      </c>
      <c r="Y39" s="274" t="s">
        <v>139</v>
      </c>
      <c r="Z39" s="273">
        <v>0.25</v>
      </c>
      <c r="AA39" s="276">
        <v>12.5</v>
      </c>
      <c r="AB39" s="276">
        <v>3.13</v>
      </c>
    </row>
    <row r="40" spans="1:28">
      <c r="M40" s="272" t="s">
        <v>319</v>
      </c>
      <c r="N40" s="272" t="s">
        <v>161</v>
      </c>
      <c r="O40" s="272" t="s">
        <v>972</v>
      </c>
      <c r="P40" s="272" t="s">
        <v>83</v>
      </c>
      <c r="Q40" s="272" t="s">
        <v>93</v>
      </c>
      <c r="R40" s="272" t="s">
        <v>168</v>
      </c>
      <c r="S40" s="272" t="s">
        <v>83</v>
      </c>
      <c r="T40" s="272" t="s">
        <v>164</v>
      </c>
      <c r="U40" s="275" t="s">
        <v>932</v>
      </c>
      <c r="V40" s="274" t="s">
        <v>318</v>
      </c>
      <c r="W40" s="275" t="s">
        <v>932</v>
      </c>
      <c r="X40" s="274" t="s">
        <v>293</v>
      </c>
      <c r="Y40" s="274" t="s">
        <v>138</v>
      </c>
      <c r="Z40" s="273">
        <v>2</v>
      </c>
      <c r="AA40" s="276">
        <v>12.5</v>
      </c>
      <c r="AB40" s="276">
        <v>25</v>
      </c>
    </row>
    <row r="41" spans="1:28">
      <c r="M41" s="272" t="s">
        <v>160</v>
      </c>
      <c r="N41" s="272" t="s">
        <v>161</v>
      </c>
      <c r="O41" s="272" t="s">
        <v>973</v>
      </c>
      <c r="P41" s="272" t="s">
        <v>83</v>
      </c>
      <c r="Q41" s="272" t="s">
        <v>86</v>
      </c>
      <c r="R41" s="272" t="s">
        <v>166</v>
      </c>
      <c r="S41" s="272" t="s">
        <v>83</v>
      </c>
      <c r="T41" s="272" t="s">
        <v>164</v>
      </c>
      <c r="U41" s="275" t="s">
        <v>932</v>
      </c>
      <c r="V41" s="274" t="s">
        <v>322</v>
      </c>
      <c r="W41" s="275" t="s">
        <v>932</v>
      </c>
      <c r="X41" s="274" t="s">
        <v>417</v>
      </c>
      <c r="Y41" s="274" t="s">
        <v>139</v>
      </c>
      <c r="Z41" s="273">
        <v>0.25</v>
      </c>
      <c r="AA41" s="276">
        <v>12.5</v>
      </c>
      <c r="AB41" s="276">
        <v>3.13</v>
      </c>
    </row>
    <row r="42" spans="1:28">
      <c r="M42" s="272" t="s">
        <v>160</v>
      </c>
      <c r="N42" s="272" t="s">
        <v>161</v>
      </c>
      <c r="O42" s="272" t="s">
        <v>974</v>
      </c>
      <c r="P42" s="272" t="s">
        <v>83</v>
      </c>
      <c r="Q42" s="272" t="s">
        <v>723</v>
      </c>
      <c r="R42" s="272" t="s">
        <v>216</v>
      </c>
      <c r="S42" s="272" t="s">
        <v>83</v>
      </c>
      <c r="T42" s="272" t="s">
        <v>164</v>
      </c>
      <c r="U42" s="275" t="s">
        <v>932</v>
      </c>
      <c r="V42" s="274" t="s">
        <v>322</v>
      </c>
      <c r="W42" s="275" t="s">
        <v>932</v>
      </c>
      <c r="X42" s="274" t="s">
        <v>417</v>
      </c>
      <c r="Y42" s="274" t="s">
        <v>139</v>
      </c>
      <c r="Z42" s="273">
        <v>0.25</v>
      </c>
      <c r="AA42" s="276">
        <v>12.5</v>
      </c>
      <c r="AB42" s="276">
        <v>3.13</v>
      </c>
    </row>
    <row r="43" spans="1:28">
      <c r="M43" s="272" t="s">
        <v>160</v>
      </c>
      <c r="N43" s="272" t="s">
        <v>161</v>
      </c>
      <c r="O43" s="272" t="s">
        <v>975</v>
      </c>
      <c r="P43" s="272" t="s">
        <v>83</v>
      </c>
      <c r="Q43" s="272" t="s">
        <v>719</v>
      </c>
      <c r="R43" s="272" t="s">
        <v>170</v>
      </c>
      <c r="S43" s="272" t="s">
        <v>83</v>
      </c>
      <c r="T43" s="272" t="s">
        <v>164</v>
      </c>
      <c r="U43" s="275" t="s">
        <v>932</v>
      </c>
      <c r="V43" s="274" t="s">
        <v>322</v>
      </c>
      <c r="W43" s="275" t="s">
        <v>932</v>
      </c>
      <c r="X43" s="274" t="s">
        <v>417</v>
      </c>
      <c r="Y43" s="274" t="s">
        <v>139</v>
      </c>
      <c r="Z43" s="273">
        <v>0.25</v>
      </c>
      <c r="AA43" s="276">
        <v>12.5</v>
      </c>
      <c r="AB43" s="276">
        <v>3.13</v>
      </c>
    </row>
    <row r="44" spans="1:28">
      <c r="M44" s="272" t="s">
        <v>31</v>
      </c>
      <c r="N44" s="272" t="s">
        <v>161</v>
      </c>
      <c r="O44" s="272" t="s">
        <v>83</v>
      </c>
      <c r="P44" s="272" t="s">
        <v>83</v>
      </c>
      <c r="Q44" s="272" t="s">
        <v>836</v>
      </c>
      <c r="R44" s="272" t="s">
        <v>167</v>
      </c>
      <c r="S44" s="272" t="s">
        <v>83</v>
      </c>
      <c r="T44" s="272" t="s">
        <v>164</v>
      </c>
      <c r="U44" s="275" t="s">
        <v>934</v>
      </c>
      <c r="V44" s="274" t="s">
        <v>318</v>
      </c>
      <c r="W44" s="275" t="s">
        <v>934</v>
      </c>
      <c r="X44" s="274" t="s">
        <v>922</v>
      </c>
      <c r="Y44" s="274" t="s">
        <v>139</v>
      </c>
      <c r="Z44" s="273">
        <v>0.25</v>
      </c>
      <c r="AA44" s="276">
        <v>12.5</v>
      </c>
      <c r="AB44" s="276">
        <v>3.13</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07319-39DE-4046-8346-6DFB8E462F1A}">
  <dimension ref="A1:AC20"/>
  <sheetViews>
    <sheetView topLeftCell="A16" workbookViewId="0">
      <selection activeCell="O79" sqref="O79"/>
    </sheetView>
  </sheetViews>
  <sheetFormatPr baseColWidth="10" defaultColWidth="8.83203125" defaultRowHeight="15"/>
  <cols>
    <col min="1" max="1" width="29.6640625" bestFit="1" customWidth="1"/>
    <col min="2" max="2" width="16.33203125" bestFit="1" customWidth="1"/>
    <col min="3" max="9" width="9.83203125" bestFit="1" customWidth="1"/>
    <col min="10" max="10" width="8" bestFit="1" customWidth="1"/>
    <col min="11" max="11" width="11.6640625" bestFit="1" customWidth="1"/>
    <col min="14" max="14" width="12.1640625" bestFit="1" customWidth="1"/>
    <col min="15" max="15" width="14.1640625" bestFit="1" customWidth="1"/>
    <col min="16" max="16" width="141" bestFit="1" customWidth="1"/>
    <col min="17" max="17" width="13" bestFit="1" customWidth="1"/>
    <col min="18" max="18" width="16.33203125" bestFit="1" customWidth="1"/>
    <col min="19" max="19" width="18" bestFit="1" customWidth="1"/>
    <col min="20" max="20" width="5" bestFit="1" customWidth="1"/>
    <col min="21" max="21" width="7.33203125" bestFit="1" customWidth="1"/>
    <col min="22" max="22" width="9.83203125" bestFit="1" customWidth="1"/>
    <col min="23" max="23" width="11" bestFit="1" customWidth="1"/>
    <col min="24" max="24" width="9.83203125" bestFit="1" customWidth="1"/>
    <col min="25" max="25" width="11" bestFit="1" customWidth="1"/>
    <col min="26" max="26" width="11.1640625" bestFit="1" customWidth="1"/>
    <col min="27" max="27" width="17.1640625" bestFit="1" customWidth="1"/>
    <col min="28" max="28" width="16.83203125" bestFit="1" customWidth="1"/>
    <col min="29" max="29" width="13.5" bestFit="1" customWidth="1"/>
  </cols>
  <sheetData>
    <row r="1" spans="1:29">
      <c r="A1" s="277" t="s">
        <v>72</v>
      </c>
      <c r="B1" s="277" t="s">
        <v>73</v>
      </c>
      <c r="C1" s="277" t="s">
        <v>976</v>
      </c>
      <c r="D1" s="277" t="s">
        <v>977</v>
      </c>
      <c r="E1" s="277" t="s">
        <v>978</v>
      </c>
      <c r="F1" s="277" t="s">
        <v>979</v>
      </c>
      <c r="G1" s="277" t="s">
        <v>980</v>
      </c>
      <c r="H1" s="277" t="s">
        <v>981</v>
      </c>
      <c r="I1" s="277" t="s">
        <v>982</v>
      </c>
      <c r="J1" s="277" t="s">
        <v>81</v>
      </c>
      <c r="K1" s="84" t="s">
        <v>430</v>
      </c>
      <c r="N1" s="285" t="s">
        <v>72</v>
      </c>
      <c r="O1" s="285" t="s">
        <v>146</v>
      </c>
      <c r="P1" s="285" t="s">
        <v>147</v>
      </c>
      <c r="Q1" s="285" t="s">
        <v>148</v>
      </c>
      <c r="R1" s="285" t="s">
        <v>73</v>
      </c>
      <c r="S1" s="285" t="s">
        <v>149</v>
      </c>
      <c r="T1" s="285" t="s">
        <v>150</v>
      </c>
      <c r="U1" s="285" t="s">
        <v>151</v>
      </c>
      <c r="V1" s="285" t="s">
        <v>152</v>
      </c>
      <c r="W1" s="285" t="s">
        <v>153</v>
      </c>
      <c r="X1" s="285" t="s">
        <v>154</v>
      </c>
      <c r="Y1" s="285" t="s">
        <v>155</v>
      </c>
      <c r="Z1" s="285" t="s">
        <v>156</v>
      </c>
      <c r="AA1" s="285" t="s">
        <v>157</v>
      </c>
      <c r="AB1" s="285" t="s">
        <v>158</v>
      </c>
      <c r="AC1" s="285" t="s">
        <v>159</v>
      </c>
    </row>
    <row r="2" spans="1:29">
      <c r="A2" s="277" t="s">
        <v>82</v>
      </c>
      <c r="B2" s="278" t="s">
        <v>83</v>
      </c>
      <c r="C2" s="279" t="s">
        <v>198</v>
      </c>
      <c r="D2" s="279" t="s">
        <v>84</v>
      </c>
      <c r="E2" s="279" t="s">
        <v>84</v>
      </c>
      <c r="F2" s="279" t="s">
        <v>84</v>
      </c>
      <c r="G2" s="279" t="s">
        <v>84</v>
      </c>
      <c r="H2" s="279" t="s">
        <v>84</v>
      </c>
      <c r="I2" s="279" t="s">
        <v>84</v>
      </c>
      <c r="J2" s="279" t="s">
        <v>198</v>
      </c>
      <c r="K2" s="279" t="s">
        <v>198</v>
      </c>
      <c r="N2" s="286" t="s">
        <v>171</v>
      </c>
      <c r="O2" s="286" t="s">
        <v>161</v>
      </c>
      <c r="P2" s="286" t="s">
        <v>986</v>
      </c>
      <c r="Q2" s="286" t="s">
        <v>83</v>
      </c>
      <c r="R2" s="286" t="s">
        <v>86</v>
      </c>
      <c r="S2" s="286" t="s">
        <v>166</v>
      </c>
      <c r="T2" s="286" t="s">
        <v>83</v>
      </c>
      <c r="U2" s="286" t="s">
        <v>164</v>
      </c>
      <c r="V2" s="289" t="s">
        <v>976</v>
      </c>
      <c r="W2" s="288" t="s">
        <v>987</v>
      </c>
      <c r="X2" s="289" t="s">
        <v>976</v>
      </c>
      <c r="Y2" s="288" t="s">
        <v>294</v>
      </c>
      <c r="Z2" s="288" t="s">
        <v>198</v>
      </c>
      <c r="AA2" s="287">
        <v>0.5</v>
      </c>
      <c r="AB2" s="290">
        <v>12.5</v>
      </c>
      <c r="AC2" s="290">
        <v>6.25</v>
      </c>
    </row>
    <row r="3" spans="1:29">
      <c r="A3" s="278" t="s">
        <v>83</v>
      </c>
      <c r="B3" s="278" t="s">
        <v>86</v>
      </c>
      <c r="C3" s="280" t="s">
        <v>198</v>
      </c>
      <c r="D3" s="280" t="s">
        <v>84</v>
      </c>
      <c r="E3" s="280" t="s">
        <v>84</v>
      </c>
      <c r="F3" s="280" t="s">
        <v>84</v>
      </c>
      <c r="G3" s="280" t="s">
        <v>84</v>
      </c>
      <c r="H3" s="280" t="s">
        <v>84</v>
      </c>
      <c r="I3" s="280" t="s">
        <v>84</v>
      </c>
      <c r="J3" s="280" t="s">
        <v>198</v>
      </c>
      <c r="K3" s="288" t="s">
        <v>198</v>
      </c>
      <c r="N3" s="286" t="s">
        <v>319</v>
      </c>
      <c r="O3" s="286" t="s">
        <v>161</v>
      </c>
      <c r="P3" s="286" t="s">
        <v>988</v>
      </c>
      <c r="Q3" s="286" t="s">
        <v>83</v>
      </c>
      <c r="R3" s="286" t="s">
        <v>722</v>
      </c>
      <c r="S3" s="286" t="s">
        <v>165</v>
      </c>
      <c r="T3" s="286" t="s">
        <v>83</v>
      </c>
      <c r="U3" s="286" t="s">
        <v>164</v>
      </c>
      <c r="V3" s="289" t="s">
        <v>976</v>
      </c>
      <c r="W3" s="288" t="s">
        <v>359</v>
      </c>
      <c r="X3" s="289" t="s">
        <v>976</v>
      </c>
      <c r="Y3" s="288" t="s">
        <v>754</v>
      </c>
      <c r="Z3" s="288" t="s">
        <v>85</v>
      </c>
      <c r="AA3" s="287">
        <v>1</v>
      </c>
      <c r="AB3" s="290">
        <v>12.5</v>
      </c>
      <c r="AC3" s="290">
        <v>12.5</v>
      </c>
    </row>
    <row r="4" spans="1:29">
      <c r="A4" s="277" t="s">
        <v>282</v>
      </c>
      <c r="B4" s="278" t="s">
        <v>83</v>
      </c>
      <c r="C4" s="279" t="s">
        <v>85</v>
      </c>
      <c r="D4" s="279" t="s">
        <v>983</v>
      </c>
      <c r="E4" s="279" t="s">
        <v>213</v>
      </c>
      <c r="F4" s="279" t="s">
        <v>290</v>
      </c>
      <c r="G4" s="279" t="s">
        <v>209</v>
      </c>
      <c r="H4" s="279" t="s">
        <v>118</v>
      </c>
      <c r="I4" s="279" t="s">
        <v>138</v>
      </c>
      <c r="J4" s="279" t="s">
        <v>984</v>
      </c>
      <c r="K4" s="279" t="s">
        <v>984</v>
      </c>
      <c r="N4" s="286" t="s">
        <v>319</v>
      </c>
      <c r="O4" s="286" t="s">
        <v>161</v>
      </c>
      <c r="P4" s="286" t="s">
        <v>989</v>
      </c>
      <c r="Q4" s="286" t="s">
        <v>990</v>
      </c>
      <c r="R4" s="286" t="s">
        <v>86</v>
      </c>
      <c r="S4" s="286" t="s">
        <v>166</v>
      </c>
      <c r="T4" s="286" t="s">
        <v>83</v>
      </c>
      <c r="U4" s="286" t="s">
        <v>164</v>
      </c>
      <c r="V4" s="289" t="s">
        <v>977</v>
      </c>
      <c r="W4" s="288" t="s">
        <v>318</v>
      </c>
      <c r="X4" s="289" t="s">
        <v>977</v>
      </c>
      <c r="Y4" s="288" t="s">
        <v>306</v>
      </c>
      <c r="Z4" s="288" t="s">
        <v>118</v>
      </c>
      <c r="AA4" s="287">
        <v>5</v>
      </c>
      <c r="AB4" s="290">
        <v>12.5</v>
      </c>
      <c r="AC4" s="290">
        <v>62.5</v>
      </c>
    </row>
    <row r="5" spans="1:29">
      <c r="A5" s="278" t="s">
        <v>83</v>
      </c>
      <c r="B5" s="278" t="s">
        <v>719</v>
      </c>
      <c r="C5" s="280" t="s">
        <v>84</v>
      </c>
      <c r="D5" s="280" t="s">
        <v>84</v>
      </c>
      <c r="E5" s="280" t="s">
        <v>117</v>
      </c>
      <c r="F5" s="280" t="s">
        <v>209</v>
      </c>
      <c r="G5" s="280" t="s">
        <v>84</v>
      </c>
      <c r="H5" s="280" t="s">
        <v>84</v>
      </c>
      <c r="I5" s="280" t="s">
        <v>84</v>
      </c>
      <c r="J5" s="280" t="s">
        <v>95</v>
      </c>
      <c r="K5" s="288" t="s">
        <v>95</v>
      </c>
      <c r="N5" s="286" t="s">
        <v>319</v>
      </c>
      <c r="O5" s="286" t="s">
        <v>161</v>
      </c>
      <c r="P5" s="286" t="s">
        <v>991</v>
      </c>
      <c r="Q5" s="286" t="s">
        <v>992</v>
      </c>
      <c r="R5" s="286" t="s">
        <v>93</v>
      </c>
      <c r="S5" s="286" t="s">
        <v>168</v>
      </c>
      <c r="T5" s="286" t="s">
        <v>83</v>
      </c>
      <c r="U5" s="286" t="s">
        <v>164</v>
      </c>
      <c r="V5" s="289" t="s">
        <v>977</v>
      </c>
      <c r="W5" s="288" t="s">
        <v>296</v>
      </c>
      <c r="X5" s="289" t="s">
        <v>977</v>
      </c>
      <c r="Y5" s="288" t="s">
        <v>423</v>
      </c>
      <c r="Z5" s="288" t="s">
        <v>188</v>
      </c>
      <c r="AA5" s="287">
        <v>5.25</v>
      </c>
      <c r="AB5" s="290">
        <v>12.5</v>
      </c>
      <c r="AC5" s="290">
        <v>65.63</v>
      </c>
    </row>
    <row r="6" spans="1:29">
      <c r="A6" s="278" t="s">
        <v>83</v>
      </c>
      <c r="B6" s="278" t="s">
        <v>86</v>
      </c>
      <c r="C6" s="280" t="s">
        <v>84</v>
      </c>
      <c r="D6" s="280" t="s">
        <v>118</v>
      </c>
      <c r="E6" s="280" t="s">
        <v>117</v>
      </c>
      <c r="F6" s="280" t="s">
        <v>139</v>
      </c>
      <c r="G6" s="280" t="s">
        <v>84</v>
      </c>
      <c r="H6" s="280" t="s">
        <v>84</v>
      </c>
      <c r="I6" s="280" t="s">
        <v>84</v>
      </c>
      <c r="J6" s="280" t="s">
        <v>825</v>
      </c>
      <c r="K6" s="288" t="s">
        <v>825</v>
      </c>
      <c r="N6" s="286" t="s">
        <v>692</v>
      </c>
      <c r="O6" s="286" t="s">
        <v>161</v>
      </c>
      <c r="P6" s="286" t="s">
        <v>993</v>
      </c>
      <c r="Q6" s="286" t="s">
        <v>83</v>
      </c>
      <c r="R6" s="286" t="s">
        <v>723</v>
      </c>
      <c r="S6" s="286" t="s">
        <v>216</v>
      </c>
      <c r="T6" s="286" t="s">
        <v>83</v>
      </c>
      <c r="U6" s="286" t="s">
        <v>164</v>
      </c>
      <c r="V6" s="289" t="s">
        <v>977</v>
      </c>
      <c r="W6" s="288" t="s">
        <v>322</v>
      </c>
      <c r="X6" s="289" t="s">
        <v>977</v>
      </c>
      <c r="Y6" s="288" t="s">
        <v>340</v>
      </c>
      <c r="Z6" s="288" t="s">
        <v>198</v>
      </c>
      <c r="AA6" s="287">
        <v>0.5</v>
      </c>
      <c r="AB6" s="290">
        <v>12.5</v>
      </c>
      <c r="AC6" s="290">
        <v>6.25</v>
      </c>
    </row>
    <row r="7" spans="1:29">
      <c r="A7" s="278" t="s">
        <v>83</v>
      </c>
      <c r="B7" s="278" t="s">
        <v>836</v>
      </c>
      <c r="C7" s="280" t="s">
        <v>84</v>
      </c>
      <c r="D7" s="280" t="s">
        <v>84</v>
      </c>
      <c r="E7" s="280" t="s">
        <v>84</v>
      </c>
      <c r="F7" s="280" t="s">
        <v>84</v>
      </c>
      <c r="G7" s="280" t="s">
        <v>84</v>
      </c>
      <c r="H7" s="280" t="s">
        <v>84</v>
      </c>
      <c r="I7" s="280" t="s">
        <v>138</v>
      </c>
      <c r="J7" s="280" t="s">
        <v>138</v>
      </c>
      <c r="K7" s="288" t="s">
        <v>138</v>
      </c>
      <c r="N7" s="286" t="s">
        <v>319</v>
      </c>
      <c r="O7" s="286" t="s">
        <v>161</v>
      </c>
      <c r="P7" s="286" t="s">
        <v>994</v>
      </c>
      <c r="Q7" s="286" t="s">
        <v>995</v>
      </c>
      <c r="R7" s="286" t="s">
        <v>723</v>
      </c>
      <c r="S7" s="286" t="s">
        <v>216</v>
      </c>
      <c r="T7" s="286" t="s">
        <v>83</v>
      </c>
      <c r="U7" s="286" t="s">
        <v>164</v>
      </c>
      <c r="V7" s="289" t="s">
        <v>977</v>
      </c>
      <c r="W7" s="288" t="s">
        <v>366</v>
      </c>
      <c r="X7" s="289" t="s">
        <v>977</v>
      </c>
      <c r="Y7" s="288" t="s">
        <v>377</v>
      </c>
      <c r="Z7" s="288" t="s">
        <v>123</v>
      </c>
      <c r="AA7" s="287">
        <v>1.5</v>
      </c>
      <c r="AB7" s="290">
        <v>12.5</v>
      </c>
      <c r="AC7" s="290">
        <v>18.75</v>
      </c>
    </row>
    <row r="8" spans="1:29">
      <c r="A8" s="278" t="s">
        <v>83</v>
      </c>
      <c r="B8" s="278" t="s">
        <v>723</v>
      </c>
      <c r="C8" s="280" t="s">
        <v>84</v>
      </c>
      <c r="D8" s="280" t="s">
        <v>123</v>
      </c>
      <c r="E8" s="280" t="s">
        <v>138</v>
      </c>
      <c r="F8" s="280" t="s">
        <v>84</v>
      </c>
      <c r="G8" s="280" t="s">
        <v>84</v>
      </c>
      <c r="H8" s="280" t="s">
        <v>84</v>
      </c>
      <c r="I8" s="280" t="s">
        <v>84</v>
      </c>
      <c r="J8" s="280" t="s">
        <v>245</v>
      </c>
      <c r="K8" s="288" t="s">
        <v>245</v>
      </c>
      <c r="N8" s="286" t="s">
        <v>319</v>
      </c>
      <c r="O8" s="286" t="s">
        <v>161</v>
      </c>
      <c r="P8" s="286" t="s">
        <v>996</v>
      </c>
      <c r="Q8" s="286" t="s">
        <v>990</v>
      </c>
      <c r="R8" s="286" t="s">
        <v>86</v>
      </c>
      <c r="S8" s="286" t="s">
        <v>166</v>
      </c>
      <c r="T8" s="286" t="s">
        <v>83</v>
      </c>
      <c r="U8" s="286" t="s">
        <v>164</v>
      </c>
      <c r="V8" s="289" t="s">
        <v>978</v>
      </c>
      <c r="W8" s="288" t="s">
        <v>318</v>
      </c>
      <c r="X8" s="289" t="s">
        <v>978</v>
      </c>
      <c r="Y8" s="288" t="s">
        <v>322</v>
      </c>
      <c r="Z8" s="288" t="s">
        <v>117</v>
      </c>
      <c r="AA8" s="287">
        <v>4</v>
      </c>
      <c r="AB8" s="290">
        <v>12.5</v>
      </c>
      <c r="AC8" s="290">
        <v>50</v>
      </c>
    </row>
    <row r="9" spans="1:29">
      <c r="A9" s="278" t="s">
        <v>83</v>
      </c>
      <c r="B9" s="278" t="s">
        <v>722</v>
      </c>
      <c r="C9" s="280" t="s">
        <v>85</v>
      </c>
      <c r="D9" s="280" t="s">
        <v>84</v>
      </c>
      <c r="E9" s="280" t="s">
        <v>84</v>
      </c>
      <c r="F9" s="280" t="s">
        <v>84</v>
      </c>
      <c r="G9" s="280" t="s">
        <v>84</v>
      </c>
      <c r="H9" s="280" t="s">
        <v>84</v>
      </c>
      <c r="I9" s="280" t="s">
        <v>84</v>
      </c>
      <c r="J9" s="280" t="s">
        <v>85</v>
      </c>
      <c r="K9" s="288" t="s">
        <v>85</v>
      </c>
      <c r="N9" s="286" t="s">
        <v>692</v>
      </c>
      <c r="O9" s="286" t="s">
        <v>161</v>
      </c>
      <c r="P9" s="286" t="s">
        <v>997</v>
      </c>
      <c r="Q9" s="286" t="s">
        <v>910</v>
      </c>
      <c r="R9" s="286" t="s">
        <v>723</v>
      </c>
      <c r="S9" s="286" t="s">
        <v>216</v>
      </c>
      <c r="T9" s="286" t="s">
        <v>83</v>
      </c>
      <c r="U9" s="286" t="s">
        <v>164</v>
      </c>
      <c r="V9" s="289" t="s">
        <v>978</v>
      </c>
      <c r="W9" s="288" t="s">
        <v>998</v>
      </c>
      <c r="X9" s="289" t="s">
        <v>978</v>
      </c>
      <c r="Y9" s="288" t="s">
        <v>999</v>
      </c>
      <c r="Z9" s="288" t="s">
        <v>139</v>
      </c>
      <c r="AA9" s="287">
        <v>0.25</v>
      </c>
      <c r="AB9" s="290">
        <v>12.5</v>
      </c>
      <c r="AC9" s="290">
        <v>3.13</v>
      </c>
    </row>
    <row r="10" spans="1:29">
      <c r="A10" s="278" t="s">
        <v>83</v>
      </c>
      <c r="B10" s="278" t="s">
        <v>720</v>
      </c>
      <c r="C10" s="280" t="s">
        <v>84</v>
      </c>
      <c r="D10" s="280" t="s">
        <v>84</v>
      </c>
      <c r="E10" s="280" t="s">
        <v>84</v>
      </c>
      <c r="F10" s="280" t="s">
        <v>84</v>
      </c>
      <c r="G10" s="280" t="s">
        <v>209</v>
      </c>
      <c r="H10" s="280" t="s">
        <v>118</v>
      </c>
      <c r="I10" s="280" t="s">
        <v>84</v>
      </c>
      <c r="J10" s="280" t="s">
        <v>738</v>
      </c>
      <c r="K10" s="288" t="s">
        <v>738</v>
      </c>
      <c r="N10" s="286" t="s">
        <v>319</v>
      </c>
      <c r="O10" s="286" t="s">
        <v>161</v>
      </c>
      <c r="P10" s="286" t="s">
        <v>1000</v>
      </c>
      <c r="Q10" s="286" t="s">
        <v>995</v>
      </c>
      <c r="R10" s="286" t="s">
        <v>723</v>
      </c>
      <c r="S10" s="286" t="s">
        <v>216</v>
      </c>
      <c r="T10" s="286" t="s">
        <v>83</v>
      </c>
      <c r="U10" s="286" t="s">
        <v>164</v>
      </c>
      <c r="V10" s="289" t="s">
        <v>978</v>
      </c>
      <c r="W10" s="288" t="s">
        <v>296</v>
      </c>
      <c r="X10" s="289" t="s">
        <v>978</v>
      </c>
      <c r="Y10" s="288" t="s">
        <v>306</v>
      </c>
      <c r="Z10" s="288" t="s">
        <v>138</v>
      </c>
      <c r="AA10" s="287">
        <v>2</v>
      </c>
      <c r="AB10" s="290">
        <v>12.5</v>
      </c>
      <c r="AC10" s="290">
        <v>25</v>
      </c>
    </row>
    <row r="11" spans="1:29">
      <c r="A11" s="278" t="s">
        <v>83</v>
      </c>
      <c r="B11" s="278" t="s">
        <v>93</v>
      </c>
      <c r="C11" s="280" t="s">
        <v>84</v>
      </c>
      <c r="D11" s="280" t="s">
        <v>188</v>
      </c>
      <c r="E11" s="280" t="s">
        <v>84</v>
      </c>
      <c r="F11" s="280" t="s">
        <v>84</v>
      </c>
      <c r="G11" s="280" t="s">
        <v>84</v>
      </c>
      <c r="H11" s="280" t="s">
        <v>84</v>
      </c>
      <c r="I11" s="280" t="s">
        <v>84</v>
      </c>
      <c r="J11" s="280" t="s">
        <v>188</v>
      </c>
      <c r="K11" s="288" t="s">
        <v>188</v>
      </c>
      <c r="N11" s="286" t="s">
        <v>319</v>
      </c>
      <c r="O11" s="286" t="s">
        <v>161</v>
      </c>
      <c r="P11" s="286" t="s">
        <v>1001</v>
      </c>
      <c r="Q11" s="286" t="s">
        <v>1002</v>
      </c>
      <c r="R11" s="286" t="s">
        <v>719</v>
      </c>
      <c r="S11" s="286" t="s">
        <v>170</v>
      </c>
      <c r="T11" s="286" t="s">
        <v>83</v>
      </c>
      <c r="U11" s="286" t="s">
        <v>164</v>
      </c>
      <c r="V11" s="289" t="s">
        <v>978</v>
      </c>
      <c r="W11" s="288" t="s">
        <v>322</v>
      </c>
      <c r="X11" s="289" t="s">
        <v>978</v>
      </c>
      <c r="Y11" s="288" t="s">
        <v>328</v>
      </c>
      <c r="Z11" s="288" t="s">
        <v>117</v>
      </c>
      <c r="AA11" s="287">
        <v>4</v>
      </c>
      <c r="AB11" s="290">
        <v>12.5</v>
      </c>
      <c r="AC11" s="290">
        <v>50</v>
      </c>
    </row>
    <row r="12" spans="1:29">
      <c r="A12" s="277" t="s">
        <v>642</v>
      </c>
      <c r="B12" s="278" t="s">
        <v>83</v>
      </c>
      <c r="C12" s="279" t="s">
        <v>84</v>
      </c>
      <c r="D12" s="279" t="s">
        <v>198</v>
      </c>
      <c r="E12" s="279" t="s">
        <v>198</v>
      </c>
      <c r="F12" s="279" t="s">
        <v>84</v>
      </c>
      <c r="G12" s="279" t="s">
        <v>84</v>
      </c>
      <c r="H12" s="279" t="s">
        <v>84</v>
      </c>
      <c r="I12" s="279" t="s">
        <v>198</v>
      </c>
      <c r="J12" s="279" t="s">
        <v>123</v>
      </c>
      <c r="K12" s="279" t="s">
        <v>123</v>
      </c>
      <c r="N12" s="286" t="s">
        <v>692</v>
      </c>
      <c r="O12" s="286" t="s">
        <v>161</v>
      </c>
      <c r="P12" s="286" t="s">
        <v>1003</v>
      </c>
      <c r="Q12" s="286" t="s">
        <v>1004</v>
      </c>
      <c r="R12" s="286" t="s">
        <v>723</v>
      </c>
      <c r="S12" s="286" t="s">
        <v>216</v>
      </c>
      <c r="T12" s="286" t="s">
        <v>83</v>
      </c>
      <c r="U12" s="286" t="s">
        <v>164</v>
      </c>
      <c r="V12" s="289" t="s">
        <v>978</v>
      </c>
      <c r="W12" s="288" t="s">
        <v>360</v>
      </c>
      <c r="X12" s="289" t="s">
        <v>978</v>
      </c>
      <c r="Y12" s="288" t="s">
        <v>685</v>
      </c>
      <c r="Z12" s="288" t="s">
        <v>139</v>
      </c>
      <c r="AA12" s="287">
        <v>0.25</v>
      </c>
      <c r="AB12" s="290">
        <v>12.5</v>
      </c>
      <c r="AC12" s="290">
        <v>3.13</v>
      </c>
    </row>
    <row r="13" spans="1:29">
      <c r="A13" s="278" t="s">
        <v>83</v>
      </c>
      <c r="B13" s="278" t="s">
        <v>723</v>
      </c>
      <c r="C13" s="280" t="s">
        <v>84</v>
      </c>
      <c r="D13" s="280" t="s">
        <v>198</v>
      </c>
      <c r="E13" s="280" t="s">
        <v>198</v>
      </c>
      <c r="F13" s="280" t="s">
        <v>84</v>
      </c>
      <c r="G13" s="280" t="s">
        <v>84</v>
      </c>
      <c r="H13" s="280" t="s">
        <v>84</v>
      </c>
      <c r="I13" s="280" t="s">
        <v>198</v>
      </c>
      <c r="J13" s="280" t="s">
        <v>123</v>
      </c>
      <c r="K13" s="288" t="s">
        <v>123</v>
      </c>
      <c r="N13" s="286" t="s">
        <v>319</v>
      </c>
      <c r="O13" s="286" t="s">
        <v>161</v>
      </c>
      <c r="P13" s="286" t="s">
        <v>1005</v>
      </c>
      <c r="Q13" s="286" t="s">
        <v>1002</v>
      </c>
      <c r="R13" s="286" t="s">
        <v>719</v>
      </c>
      <c r="S13" s="286" t="s">
        <v>170</v>
      </c>
      <c r="T13" s="286" t="s">
        <v>83</v>
      </c>
      <c r="U13" s="286" t="s">
        <v>164</v>
      </c>
      <c r="V13" s="289" t="s">
        <v>979</v>
      </c>
      <c r="W13" s="288" t="s">
        <v>322</v>
      </c>
      <c r="X13" s="289" t="s">
        <v>979</v>
      </c>
      <c r="Y13" s="288" t="s">
        <v>327</v>
      </c>
      <c r="Z13" s="288" t="s">
        <v>209</v>
      </c>
      <c r="AA13" s="287">
        <v>3</v>
      </c>
      <c r="AB13" s="290">
        <v>12.5</v>
      </c>
      <c r="AC13" s="290">
        <v>37.5</v>
      </c>
    </row>
    <row r="14" spans="1:29">
      <c r="A14" s="277" t="s">
        <v>105</v>
      </c>
      <c r="B14" s="278" t="s">
        <v>83</v>
      </c>
      <c r="C14" s="279" t="s">
        <v>84</v>
      </c>
      <c r="D14" s="279" t="s">
        <v>84</v>
      </c>
      <c r="E14" s="279" t="s">
        <v>84</v>
      </c>
      <c r="F14" s="279" t="s">
        <v>84</v>
      </c>
      <c r="G14" s="279" t="s">
        <v>84</v>
      </c>
      <c r="H14" s="279" t="s">
        <v>84</v>
      </c>
      <c r="I14" s="279" t="s">
        <v>139</v>
      </c>
      <c r="J14" s="279" t="s">
        <v>139</v>
      </c>
      <c r="K14" s="279" t="s">
        <v>139</v>
      </c>
      <c r="N14" s="286" t="s">
        <v>319</v>
      </c>
      <c r="O14" s="286" t="s">
        <v>161</v>
      </c>
      <c r="P14" s="286" t="s">
        <v>1006</v>
      </c>
      <c r="Q14" s="286" t="s">
        <v>1007</v>
      </c>
      <c r="R14" s="286" t="s">
        <v>86</v>
      </c>
      <c r="S14" s="286" t="s">
        <v>166</v>
      </c>
      <c r="T14" s="286" t="s">
        <v>83</v>
      </c>
      <c r="U14" s="286" t="s">
        <v>164</v>
      </c>
      <c r="V14" s="289" t="s">
        <v>979</v>
      </c>
      <c r="W14" s="288" t="s">
        <v>330</v>
      </c>
      <c r="X14" s="289" t="s">
        <v>979</v>
      </c>
      <c r="Y14" s="288" t="s">
        <v>1008</v>
      </c>
      <c r="Z14" s="288" t="s">
        <v>139</v>
      </c>
      <c r="AA14" s="287">
        <v>0.25</v>
      </c>
      <c r="AB14" s="290">
        <v>12.5</v>
      </c>
      <c r="AC14" s="290">
        <v>3.13</v>
      </c>
    </row>
    <row r="15" spans="1:29">
      <c r="A15" s="278" t="s">
        <v>83</v>
      </c>
      <c r="B15" s="278" t="s">
        <v>719</v>
      </c>
      <c r="C15" s="280" t="s">
        <v>84</v>
      </c>
      <c r="D15" s="280" t="s">
        <v>84</v>
      </c>
      <c r="E15" s="280" t="s">
        <v>84</v>
      </c>
      <c r="F15" s="280" t="s">
        <v>84</v>
      </c>
      <c r="G15" s="280" t="s">
        <v>84</v>
      </c>
      <c r="H15" s="280" t="s">
        <v>84</v>
      </c>
      <c r="I15" s="280" t="s">
        <v>139</v>
      </c>
      <c r="J15" s="280" t="s">
        <v>139</v>
      </c>
      <c r="K15" s="288" t="s">
        <v>139</v>
      </c>
      <c r="N15" s="286" t="s">
        <v>319</v>
      </c>
      <c r="O15" s="286" t="s">
        <v>161</v>
      </c>
      <c r="P15" s="286" t="s">
        <v>1009</v>
      </c>
      <c r="Q15" s="286" t="s">
        <v>83</v>
      </c>
      <c r="R15" s="286" t="s">
        <v>720</v>
      </c>
      <c r="S15" s="286" t="s">
        <v>163</v>
      </c>
      <c r="T15" s="286" t="s">
        <v>83</v>
      </c>
      <c r="U15" s="286" t="s">
        <v>164</v>
      </c>
      <c r="V15" s="289" t="s">
        <v>980</v>
      </c>
      <c r="W15" s="288" t="s">
        <v>316</v>
      </c>
      <c r="X15" s="289" t="s">
        <v>980</v>
      </c>
      <c r="Y15" s="288" t="s">
        <v>382</v>
      </c>
      <c r="Z15" s="288" t="s">
        <v>209</v>
      </c>
      <c r="AA15" s="287">
        <v>3</v>
      </c>
      <c r="AB15" s="290">
        <v>12.5</v>
      </c>
      <c r="AC15" s="290">
        <v>37.5</v>
      </c>
    </row>
    <row r="16" spans="1:29">
      <c r="A16" s="281" t="s">
        <v>94</v>
      </c>
      <c r="B16" s="282" t="s">
        <v>83</v>
      </c>
      <c r="C16" s="283" t="s">
        <v>123</v>
      </c>
      <c r="D16" s="283" t="s">
        <v>589</v>
      </c>
      <c r="E16" s="283" t="s">
        <v>885</v>
      </c>
      <c r="F16" s="283" t="s">
        <v>290</v>
      </c>
      <c r="G16" s="283" t="s">
        <v>209</v>
      </c>
      <c r="H16" s="283" t="s">
        <v>118</v>
      </c>
      <c r="I16" s="283" t="s">
        <v>142</v>
      </c>
      <c r="J16" s="283" t="s">
        <v>985</v>
      </c>
      <c r="K16" s="283" t="s">
        <v>985</v>
      </c>
      <c r="N16" s="286" t="s">
        <v>319</v>
      </c>
      <c r="O16" s="286" t="s">
        <v>161</v>
      </c>
      <c r="P16" s="286" t="s">
        <v>1010</v>
      </c>
      <c r="Q16" s="286" t="s">
        <v>83</v>
      </c>
      <c r="R16" s="286" t="s">
        <v>720</v>
      </c>
      <c r="S16" s="286" t="s">
        <v>163</v>
      </c>
      <c r="T16" s="286" t="s">
        <v>83</v>
      </c>
      <c r="U16" s="286" t="s">
        <v>164</v>
      </c>
      <c r="V16" s="289" t="s">
        <v>981</v>
      </c>
      <c r="W16" s="288" t="s">
        <v>602</v>
      </c>
      <c r="X16" s="289" t="s">
        <v>981</v>
      </c>
      <c r="Y16" s="288" t="s">
        <v>397</v>
      </c>
      <c r="Z16" s="288" t="s">
        <v>138</v>
      </c>
      <c r="AA16" s="287">
        <v>2</v>
      </c>
      <c r="AB16" s="290">
        <v>12.5</v>
      </c>
      <c r="AC16" s="290">
        <v>25</v>
      </c>
    </row>
    <row r="17" spans="10:29">
      <c r="N17" s="286" t="s">
        <v>319</v>
      </c>
      <c r="O17" s="286" t="s">
        <v>161</v>
      </c>
      <c r="P17" s="286" t="s">
        <v>1011</v>
      </c>
      <c r="Q17" s="286" t="s">
        <v>83</v>
      </c>
      <c r="R17" s="286" t="s">
        <v>720</v>
      </c>
      <c r="S17" s="286" t="s">
        <v>163</v>
      </c>
      <c r="T17" s="286" t="s">
        <v>83</v>
      </c>
      <c r="U17" s="286" t="s">
        <v>164</v>
      </c>
      <c r="V17" s="289" t="s">
        <v>981</v>
      </c>
      <c r="W17" s="288" t="s">
        <v>359</v>
      </c>
      <c r="X17" s="289" t="s">
        <v>981</v>
      </c>
      <c r="Y17" s="288" t="s">
        <v>315</v>
      </c>
      <c r="Z17" s="288" t="s">
        <v>209</v>
      </c>
      <c r="AA17" s="287">
        <v>3</v>
      </c>
      <c r="AB17" s="290">
        <v>12.5</v>
      </c>
      <c r="AC17" s="290">
        <v>37.5</v>
      </c>
    </row>
    <row r="18" spans="10:29">
      <c r="N18" s="286" t="s">
        <v>319</v>
      </c>
      <c r="O18" s="286" t="s">
        <v>161</v>
      </c>
      <c r="P18" s="286" t="s">
        <v>1012</v>
      </c>
      <c r="Q18" s="286" t="s">
        <v>787</v>
      </c>
      <c r="R18" s="286" t="s">
        <v>836</v>
      </c>
      <c r="S18" s="286" t="s">
        <v>167</v>
      </c>
      <c r="T18" s="286" t="s">
        <v>83</v>
      </c>
      <c r="U18" s="286" t="s">
        <v>164</v>
      </c>
      <c r="V18" s="289" t="s">
        <v>982</v>
      </c>
      <c r="W18" s="288" t="s">
        <v>318</v>
      </c>
      <c r="X18" s="289" t="s">
        <v>982</v>
      </c>
      <c r="Y18" s="288" t="s">
        <v>293</v>
      </c>
      <c r="Z18" s="288" t="s">
        <v>138</v>
      </c>
      <c r="AA18" s="287">
        <v>2</v>
      </c>
      <c r="AB18" s="290">
        <v>12.5</v>
      </c>
      <c r="AC18" s="290">
        <v>25</v>
      </c>
    </row>
    <row r="19" spans="10:29">
      <c r="J19" t="s">
        <v>215</v>
      </c>
      <c r="K19">
        <v>38.25</v>
      </c>
      <c r="N19" s="286" t="s">
        <v>177</v>
      </c>
      <c r="O19" s="286" t="s">
        <v>161</v>
      </c>
      <c r="P19" s="286" t="s">
        <v>1013</v>
      </c>
      <c r="Q19" s="286" t="s">
        <v>83</v>
      </c>
      <c r="R19" s="286" t="s">
        <v>719</v>
      </c>
      <c r="S19" s="286" t="s">
        <v>170</v>
      </c>
      <c r="T19" s="286" t="s">
        <v>83</v>
      </c>
      <c r="U19" s="286" t="s">
        <v>164</v>
      </c>
      <c r="V19" s="289" t="s">
        <v>982</v>
      </c>
      <c r="W19" s="288" t="s">
        <v>292</v>
      </c>
      <c r="X19" s="289" t="s">
        <v>982</v>
      </c>
      <c r="Y19" s="288" t="s">
        <v>987</v>
      </c>
      <c r="Z19" s="288" t="s">
        <v>139</v>
      </c>
      <c r="AA19" s="287">
        <v>0.25</v>
      </c>
      <c r="AB19" s="290">
        <v>12.5</v>
      </c>
      <c r="AC19" s="290">
        <v>3.13</v>
      </c>
    </row>
    <row r="20" spans="10:29">
      <c r="N20" s="286" t="s">
        <v>692</v>
      </c>
      <c r="O20" s="286" t="s">
        <v>161</v>
      </c>
      <c r="P20" s="286" t="s">
        <v>1014</v>
      </c>
      <c r="Q20" s="286" t="s">
        <v>83</v>
      </c>
      <c r="R20" s="286" t="s">
        <v>723</v>
      </c>
      <c r="S20" s="286" t="s">
        <v>216</v>
      </c>
      <c r="T20" s="286" t="s">
        <v>83</v>
      </c>
      <c r="U20" s="286" t="s">
        <v>164</v>
      </c>
      <c r="V20" s="289" t="s">
        <v>982</v>
      </c>
      <c r="W20" s="288" t="s">
        <v>379</v>
      </c>
      <c r="X20" s="289" t="s">
        <v>982</v>
      </c>
      <c r="Y20" s="288" t="s">
        <v>1015</v>
      </c>
      <c r="Z20" s="288" t="s">
        <v>198</v>
      </c>
      <c r="AA20" s="287">
        <v>0.5</v>
      </c>
      <c r="AB20" s="290">
        <v>12.5</v>
      </c>
      <c r="AC20" s="290">
        <v>6.25</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A1A34-AF34-4835-8F54-29194219E4D9}">
  <dimension ref="A1:AB43"/>
  <sheetViews>
    <sheetView topLeftCell="J20" workbookViewId="0">
      <selection activeCell="O94" sqref="O94"/>
    </sheetView>
  </sheetViews>
  <sheetFormatPr baseColWidth="10" defaultColWidth="8.83203125" defaultRowHeight="15"/>
  <cols>
    <col min="1" max="1" width="29.6640625" bestFit="1" customWidth="1"/>
    <col min="2" max="2" width="16.33203125" bestFit="1" customWidth="1"/>
    <col min="3" max="9" width="9.83203125" bestFit="1" customWidth="1"/>
    <col min="10" max="10" width="8" bestFit="1" customWidth="1"/>
    <col min="11" max="11" width="12.1640625" bestFit="1" customWidth="1"/>
    <col min="13" max="13" width="12.1640625" bestFit="1" customWidth="1"/>
    <col min="14" max="14" width="14.1640625" bestFit="1" customWidth="1"/>
    <col min="15" max="15" width="255.6640625" bestFit="1" customWidth="1"/>
    <col min="16" max="16" width="13" bestFit="1" customWidth="1"/>
    <col min="17" max="17" width="16.33203125"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5" bestFit="1" customWidth="1"/>
  </cols>
  <sheetData>
    <row r="1" spans="1:28">
      <c r="A1" s="303" t="s">
        <v>72</v>
      </c>
      <c r="B1" s="303" t="s">
        <v>73</v>
      </c>
      <c r="C1" s="303" t="s">
        <v>1049</v>
      </c>
      <c r="D1" s="303" t="s">
        <v>1050</v>
      </c>
      <c r="E1" s="303" t="s">
        <v>1051</v>
      </c>
      <c r="F1" s="303" t="s">
        <v>1052</v>
      </c>
      <c r="G1" s="303" t="s">
        <v>1053</v>
      </c>
      <c r="H1" s="303" t="s">
        <v>1054</v>
      </c>
      <c r="I1" s="303" t="s">
        <v>1055</v>
      </c>
      <c r="J1" s="303" t="s">
        <v>81</v>
      </c>
      <c r="K1" s="84" t="s">
        <v>868</v>
      </c>
      <c r="M1" s="310" t="s">
        <v>72</v>
      </c>
      <c r="N1" s="310" t="s">
        <v>146</v>
      </c>
      <c r="O1" s="310" t="s">
        <v>147</v>
      </c>
      <c r="P1" s="310" t="s">
        <v>148</v>
      </c>
      <c r="Q1" s="310" t="s">
        <v>73</v>
      </c>
      <c r="R1" s="310" t="s">
        <v>149</v>
      </c>
      <c r="S1" s="310" t="s">
        <v>150</v>
      </c>
      <c r="T1" s="310" t="s">
        <v>151</v>
      </c>
      <c r="U1" s="310" t="s">
        <v>152</v>
      </c>
      <c r="V1" s="310" t="s">
        <v>153</v>
      </c>
      <c r="W1" s="310" t="s">
        <v>154</v>
      </c>
      <c r="X1" s="310" t="s">
        <v>155</v>
      </c>
      <c r="Y1" s="310" t="s">
        <v>156</v>
      </c>
      <c r="Z1" s="310" t="s">
        <v>157</v>
      </c>
      <c r="AA1" s="310" t="s">
        <v>158</v>
      </c>
      <c r="AB1" s="310" t="s">
        <v>159</v>
      </c>
    </row>
    <row r="2" spans="1:28">
      <c r="A2" s="303" t="s">
        <v>82</v>
      </c>
      <c r="B2" s="304" t="s">
        <v>83</v>
      </c>
      <c r="C2" s="305" t="s">
        <v>189</v>
      </c>
      <c r="D2" s="305" t="s">
        <v>84</v>
      </c>
      <c r="E2" s="305" t="s">
        <v>84</v>
      </c>
      <c r="F2" s="305" t="s">
        <v>84</v>
      </c>
      <c r="G2" s="305" t="s">
        <v>84</v>
      </c>
      <c r="H2" s="305" t="s">
        <v>84</v>
      </c>
      <c r="I2" s="305" t="s">
        <v>84</v>
      </c>
      <c r="J2" s="305" t="s">
        <v>189</v>
      </c>
      <c r="K2" s="305" t="s">
        <v>189</v>
      </c>
      <c r="M2" s="311" t="s">
        <v>160</v>
      </c>
      <c r="N2" s="311" t="s">
        <v>161</v>
      </c>
      <c r="O2" s="311" t="s">
        <v>590</v>
      </c>
      <c r="P2" s="311" t="s">
        <v>83</v>
      </c>
      <c r="Q2" s="311" t="s">
        <v>836</v>
      </c>
      <c r="R2" s="311" t="s">
        <v>167</v>
      </c>
      <c r="S2" s="311" t="s">
        <v>83</v>
      </c>
      <c r="T2" s="311" t="s">
        <v>164</v>
      </c>
      <c r="U2" s="314" t="s">
        <v>1049</v>
      </c>
      <c r="V2" s="313" t="s">
        <v>318</v>
      </c>
      <c r="W2" s="314" t="s">
        <v>1049</v>
      </c>
      <c r="X2" s="313" t="s">
        <v>292</v>
      </c>
      <c r="Y2" s="313" t="s">
        <v>85</v>
      </c>
      <c r="Z2" s="312">
        <v>1</v>
      </c>
      <c r="AA2" s="315">
        <v>12.5</v>
      </c>
      <c r="AB2" s="315">
        <v>12.5</v>
      </c>
    </row>
    <row r="3" spans="1:28">
      <c r="A3" s="304" t="s">
        <v>83</v>
      </c>
      <c r="B3" s="304" t="s">
        <v>86</v>
      </c>
      <c r="C3" s="306" t="s">
        <v>189</v>
      </c>
      <c r="D3" s="306" t="s">
        <v>84</v>
      </c>
      <c r="E3" s="306" t="s">
        <v>84</v>
      </c>
      <c r="F3" s="306" t="s">
        <v>84</v>
      </c>
      <c r="G3" s="306" t="s">
        <v>84</v>
      </c>
      <c r="H3" s="306" t="s">
        <v>84</v>
      </c>
      <c r="I3" s="306" t="s">
        <v>84</v>
      </c>
      <c r="J3" s="306" t="s">
        <v>189</v>
      </c>
      <c r="K3" s="313" t="s">
        <v>189</v>
      </c>
      <c r="M3" s="311" t="s">
        <v>160</v>
      </c>
      <c r="N3" s="311" t="s">
        <v>161</v>
      </c>
      <c r="O3" s="311" t="s">
        <v>162</v>
      </c>
      <c r="P3" s="311" t="s">
        <v>83</v>
      </c>
      <c r="Q3" s="311" t="s">
        <v>93</v>
      </c>
      <c r="R3" s="311" t="s">
        <v>168</v>
      </c>
      <c r="S3" s="311" t="s">
        <v>83</v>
      </c>
      <c r="T3" s="311" t="s">
        <v>164</v>
      </c>
      <c r="U3" s="314" t="s">
        <v>1049</v>
      </c>
      <c r="V3" s="313" t="s">
        <v>1061</v>
      </c>
      <c r="W3" s="314" t="s">
        <v>1049</v>
      </c>
      <c r="X3" s="313" t="s">
        <v>1062</v>
      </c>
      <c r="Y3" s="313" t="s">
        <v>85</v>
      </c>
      <c r="Z3" s="312">
        <v>1</v>
      </c>
      <c r="AA3" s="315">
        <v>12.5</v>
      </c>
      <c r="AB3" s="315">
        <v>12.5</v>
      </c>
    </row>
    <row r="4" spans="1:28">
      <c r="A4" s="303" t="s">
        <v>87</v>
      </c>
      <c r="B4" s="304" t="s">
        <v>83</v>
      </c>
      <c r="C4" s="305" t="s">
        <v>138</v>
      </c>
      <c r="D4" s="305" t="s">
        <v>118</v>
      </c>
      <c r="E4" s="305" t="s">
        <v>84</v>
      </c>
      <c r="F4" s="305" t="s">
        <v>84</v>
      </c>
      <c r="G4" s="305" t="s">
        <v>84</v>
      </c>
      <c r="H4" s="305" t="s">
        <v>84</v>
      </c>
      <c r="I4" s="305" t="s">
        <v>84</v>
      </c>
      <c r="J4" s="305" t="s">
        <v>95</v>
      </c>
      <c r="K4" s="305" t="s">
        <v>95</v>
      </c>
      <c r="M4" s="311" t="s">
        <v>171</v>
      </c>
      <c r="N4" s="311" t="s">
        <v>161</v>
      </c>
      <c r="O4" s="311" t="s">
        <v>652</v>
      </c>
      <c r="P4" s="311" t="s">
        <v>83</v>
      </c>
      <c r="Q4" s="311" t="s">
        <v>86</v>
      </c>
      <c r="R4" s="311" t="s">
        <v>166</v>
      </c>
      <c r="S4" s="311" t="s">
        <v>83</v>
      </c>
      <c r="T4" s="311" t="s">
        <v>164</v>
      </c>
      <c r="U4" s="314" t="s">
        <v>1049</v>
      </c>
      <c r="V4" s="313" t="s">
        <v>351</v>
      </c>
      <c r="W4" s="314" t="s">
        <v>1049</v>
      </c>
      <c r="X4" s="313" t="s">
        <v>406</v>
      </c>
      <c r="Y4" s="313" t="s">
        <v>139</v>
      </c>
      <c r="Z4" s="312">
        <v>0.25</v>
      </c>
      <c r="AA4" s="315">
        <v>12.5</v>
      </c>
      <c r="AB4" s="315">
        <v>3.13</v>
      </c>
    </row>
    <row r="5" spans="1:28">
      <c r="A5" s="304" t="s">
        <v>83</v>
      </c>
      <c r="B5" s="304" t="s">
        <v>719</v>
      </c>
      <c r="C5" s="306" t="s">
        <v>84</v>
      </c>
      <c r="D5" s="306" t="s">
        <v>85</v>
      </c>
      <c r="E5" s="306" t="s">
        <v>84</v>
      </c>
      <c r="F5" s="306" t="s">
        <v>84</v>
      </c>
      <c r="G5" s="306" t="s">
        <v>84</v>
      </c>
      <c r="H5" s="306" t="s">
        <v>84</v>
      </c>
      <c r="I5" s="306" t="s">
        <v>84</v>
      </c>
      <c r="J5" s="306" t="s">
        <v>85</v>
      </c>
      <c r="K5" s="313" t="s">
        <v>85</v>
      </c>
      <c r="M5" s="311" t="s">
        <v>171</v>
      </c>
      <c r="N5" s="311" t="s">
        <v>161</v>
      </c>
      <c r="O5" s="311" t="s">
        <v>1063</v>
      </c>
      <c r="P5" s="311" t="s">
        <v>83</v>
      </c>
      <c r="Q5" s="311" t="s">
        <v>86</v>
      </c>
      <c r="R5" s="311" t="s">
        <v>166</v>
      </c>
      <c r="S5" s="311" t="s">
        <v>83</v>
      </c>
      <c r="T5" s="311" t="s">
        <v>164</v>
      </c>
      <c r="U5" s="314" t="s">
        <v>1049</v>
      </c>
      <c r="V5" s="313" t="s">
        <v>406</v>
      </c>
      <c r="W5" s="314" t="s">
        <v>1049</v>
      </c>
      <c r="X5" s="313" t="s">
        <v>987</v>
      </c>
      <c r="Y5" s="313" t="s">
        <v>198</v>
      </c>
      <c r="Z5" s="312">
        <v>0.5</v>
      </c>
      <c r="AA5" s="315">
        <v>12.5</v>
      </c>
      <c r="AB5" s="315">
        <v>6.25</v>
      </c>
    </row>
    <row r="6" spans="1:28">
      <c r="A6" s="304" t="s">
        <v>83</v>
      </c>
      <c r="B6" s="304" t="s">
        <v>86</v>
      </c>
      <c r="C6" s="306" t="s">
        <v>84</v>
      </c>
      <c r="D6" s="306" t="s">
        <v>85</v>
      </c>
      <c r="E6" s="306" t="s">
        <v>84</v>
      </c>
      <c r="F6" s="306" t="s">
        <v>84</v>
      </c>
      <c r="G6" s="306" t="s">
        <v>84</v>
      </c>
      <c r="H6" s="306" t="s">
        <v>84</v>
      </c>
      <c r="I6" s="306" t="s">
        <v>84</v>
      </c>
      <c r="J6" s="306" t="s">
        <v>85</v>
      </c>
      <c r="K6" s="313" t="s">
        <v>85</v>
      </c>
      <c r="M6" s="311" t="s">
        <v>177</v>
      </c>
      <c r="N6" s="311" t="s">
        <v>161</v>
      </c>
      <c r="O6" s="311" t="s">
        <v>1064</v>
      </c>
      <c r="P6" s="311" t="s">
        <v>83</v>
      </c>
      <c r="Q6" s="311" t="s">
        <v>836</v>
      </c>
      <c r="R6" s="311" t="s">
        <v>167</v>
      </c>
      <c r="S6" s="311" t="s">
        <v>83</v>
      </c>
      <c r="T6" s="311" t="s">
        <v>164</v>
      </c>
      <c r="U6" s="314" t="s">
        <v>1049</v>
      </c>
      <c r="V6" s="313" t="s">
        <v>292</v>
      </c>
      <c r="W6" s="314" t="s">
        <v>1049</v>
      </c>
      <c r="X6" s="313" t="s">
        <v>313</v>
      </c>
      <c r="Y6" s="313" t="s">
        <v>198</v>
      </c>
      <c r="Z6" s="312">
        <v>0.5</v>
      </c>
      <c r="AA6" s="315">
        <v>12.5</v>
      </c>
      <c r="AB6" s="315">
        <v>6.25</v>
      </c>
    </row>
    <row r="7" spans="1:28">
      <c r="A7" s="304" t="s">
        <v>83</v>
      </c>
      <c r="B7" s="304" t="s">
        <v>836</v>
      </c>
      <c r="C7" s="306" t="s">
        <v>85</v>
      </c>
      <c r="D7" s="306" t="s">
        <v>84</v>
      </c>
      <c r="E7" s="306" t="s">
        <v>84</v>
      </c>
      <c r="F7" s="306" t="s">
        <v>84</v>
      </c>
      <c r="G7" s="306" t="s">
        <v>84</v>
      </c>
      <c r="H7" s="306" t="s">
        <v>84</v>
      </c>
      <c r="I7" s="306" t="s">
        <v>84</v>
      </c>
      <c r="J7" s="306" t="s">
        <v>85</v>
      </c>
      <c r="K7" s="313" t="s">
        <v>85</v>
      </c>
      <c r="M7" s="311" t="s">
        <v>319</v>
      </c>
      <c r="N7" s="311" t="s">
        <v>161</v>
      </c>
      <c r="O7" s="311" t="s">
        <v>1065</v>
      </c>
      <c r="P7" s="311" t="s">
        <v>1066</v>
      </c>
      <c r="Q7" s="311" t="s">
        <v>719</v>
      </c>
      <c r="R7" s="311" t="s">
        <v>170</v>
      </c>
      <c r="S7" s="311" t="s">
        <v>83</v>
      </c>
      <c r="T7" s="311" t="s">
        <v>164</v>
      </c>
      <c r="U7" s="314" t="s">
        <v>1049</v>
      </c>
      <c r="V7" s="313" t="s">
        <v>322</v>
      </c>
      <c r="W7" s="314" t="s">
        <v>1049</v>
      </c>
      <c r="X7" s="313" t="s">
        <v>327</v>
      </c>
      <c r="Y7" s="313" t="s">
        <v>209</v>
      </c>
      <c r="Z7" s="312">
        <v>3</v>
      </c>
      <c r="AA7" s="315">
        <v>12.5</v>
      </c>
      <c r="AB7" s="315">
        <v>37.5</v>
      </c>
    </row>
    <row r="8" spans="1:28">
      <c r="A8" s="304" t="s">
        <v>83</v>
      </c>
      <c r="B8" s="304" t="s">
        <v>723</v>
      </c>
      <c r="C8" s="306" t="s">
        <v>84</v>
      </c>
      <c r="D8" s="306" t="s">
        <v>85</v>
      </c>
      <c r="E8" s="306" t="s">
        <v>84</v>
      </c>
      <c r="F8" s="306" t="s">
        <v>84</v>
      </c>
      <c r="G8" s="306" t="s">
        <v>84</v>
      </c>
      <c r="H8" s="306" t="s">
        <v>84</v>
      </c>
      <c r="I8" s="306" t="s">
        <v>84</v>
      </c>
      <c r="J8" s="306" t="s">
        <v>85</v>
      </c>
      <c r="K8" s="313" t="s">
        <v>85</v>
      </c>
      <c r="M8" s="311" t="s">
        <v>319</v>
      </c>
      <c r="N8" s="311" t="s">
        <v>161</v>
      </c>
      <c r="O8" s="311" t="s">
        <v>1067</v>
      </c>
      <c r="P8" s="311" t="s">
        <v>992</v>
      </c>
      <c r="Q8" s="311" t="s">
        <v>93</v>
      </c>
      <c r="R8" s="311" t="s">
        <v>168</v>
      </c>
      <c r="S8" s="311" t="s">
        <v>83</v>
      </c>
      <c r="T8" s="311" t="s">
        <v>164</v>
      </c>
      <c r="U8" s="314" t="s">
        <v>1050</v>
      </c>
      <c r="V8" s="313" t="s">
        <v>318</v>
      </c>
      <c r="W8" s="314" t="s">
        <v>1050</v>
      </c>
      <c r="X8" s="313" t="s">
        <v>293</v>
      </c>
      <c r="Y8" s="313" t="s">
        <v>138</v>
      </c>
      <c r="Z8" s="312">
        <v>2</v>
      </c>
      <c r="AA8" s="315">
        <v>12.5</v>
      </c>
      <c r="AB8" s="315">
        <v>25</v>
      </c>
    </row>
    <row r="9" spans="1:28">
      <c r="A9" s="304" t="s">
        <v>83</v>
      </c>
      <c r="B9" s="304" t="s">
        <v>722</v>
      </c>
      <c r="C9" s="306" t="s">
        <v>84</v>
      </c>
      <c r="D9" s="306" t="s">
        <v>85</v>
      </c>
      <c r="E9" s="306" t="s">
        <v>84</v>
      </c>
      <c r="F9" s="306" t="s">
        <v>84</v>
      </c>
      <c r="G9" s="306" t="s">
        <v>84</v>
      </c>
      <c r="H9" s="306" t="s">
        <v>84</v>
      </c>
      <c r="I9" s="306" t="s">
        <v>84</v>
      </c>
      <c r="J9" s="306" t="s">
        <v>85</v>
      </c>
      <c r="K9" s="313" t="s">
        <v>85</v>
      </c>
      <c r="M9" s="311" t="s">
        <v>160</v>
      </c>
      <c r="N9" s="311" t="s">
        <v>161</v>
      </c>
      <c r="O9" s="311" t="s">
        <v>1068</v>
      </c>
      <c r="P9" s="311" t="s">
        <v>83</v>
      </c>
      <c r="Q9" s="311" t="s">
        <v>86</v>
      </c>
      <c r="R9" s="311" t="s">
        <v>166</v>
      </c>
      <c r="S9" s="311" t="s">
        <v>83</v>
      </c>
      <c r="T9" s="311" t="s">
        <v>164</v>
      </c>
      <c r="U9" s="314" t="s">
        <v>1050</v>
      </c>
      <c r="V9" s="313" t="s">
        <v>292</v>
      </c>
      <c r="W9" s="314" t="s">
        <v>1050</v>
      </c>
      <c r="X9" s="313" t="s">
        <v>293</v>
      </c>
      <c r="Y9" s="313" t="s">
        <v>85</v>
      </c>
      <c r="Z9" s="312">
        <v>1</v>
      </c>
      <c r="AA9" s="315">
        <v>12.5</v>
      </c>
      <c r="AB9" s="315">
        <v>12.5</v>
      </c>
    </row>
    <row r="10" spans="1:28">
      <c r="A10" s="304" t="s">
        <v>83</v>
      </c>
      <c r="B10" s="304" t="s">
        <v>720</v>
      </c>
      <c r="C10" s="306" t="s">
        <v>84</v>
      </c>
      <c r="D10" s="306" t="s">
        <v>85</v>
      </c>
      <c r="E10" s="306" t="s">
        <v>84</v>
      </c>
      <c r="F10" s="306" t="s">
        <v>84</v>
      </c>
      <c r="G10" s="306" t="s">
        <v>84</v>
      </c>
      <c r="H10" s="306" t="s">
        <v>84</v>
      </c>
      <c r="I10" s="306" t="s">
        <v>84</v>
      </c>
      <c r="J10" s="306" t="s">
        <v>85</v>
      </c>
      <c r="K10" s="313" t="s">
        <v>85</v>
      </c>
      <c r="M10" s="311" t="s">
        <v>160</v>
      </c>
      <c r="N10" s="311" t="s">
        <v>161</v>
      </c>
      <c r="O10" s="311" t="s">
        <v>1069</v>
      </c>
      <c r="P10" s="311" t="s">
        <v>83</v>
      </c>
      <c r="Q10" s="311" t="s">
        <v>723</v>
      </c>
      <c r="R10" s="311" t="s">
        <v>216</v>
      </c>
      <c r="S10" s="311" t="s">
        <v>83</v>
      </c>
      <c r="T10" s="311" t="s">
        <v>164</v>
      </c>
      <c r="U10" s="314" t="s">
        <v>1050</v>
      </c>
      <c r="V10" s="313" t="s">
        <v>292</v>
      </c>
      <c r="W10" s="314" t="s">
        <v>1050</v>
      </c>
      <c r="X10" s="313" t="s">
        <v>293</v>
      </c>
      <c r="Y10" s="313" t="s">
        <v>85</v>
      </c>
      <c r="Z10" s="312">
        <v>1</v>
      </c>
      <c r="AA10" s="315">
        <v>12.5</v>
      </c>
      <c r="AB10" s="315">
        <v>12.5</v>
      </c>
    </row>
    <row r="11" spans="1:28">
      <c r="A11" s="304" t="s">
        <v>83</v>
      </c>
      <c r="B11" s="304" t="s">
        <v>93</v>
      </c>
      <c r="C11" s="306" t="s">
        <v>85</v>
      </c>
      <c r="D11" s="306" t="s">
        <v>84</v>
      </c>
      <c r="E11" s="306" t="s">
        <v>84</v>
      </c>
      <c r="F11" s="306" t="s">
        <v>84</v>
      </c>
      <c r="G11" s="306" t="s">
        <v>84</v>
      </c>
      <c r="H11" s="306" t="s">
        <v>84</v>
      </c>
      <c r="I11" s="306" t="s">
        <v>84</v>
      </c>
      <c r="J11" s="306" t="s">
        <v>85</v>
      </c>
      <c r="K11" s="313" t="s">
        <v>85</v>
      </c>
      <c r="M11" s="311" t="s">
        <v>160</v>
      </c>
      <c r="N11" s="311" t="s">
        <v>161</v>
      </c>
      <c r="O11" s="311" t="s">
        <v>83</v>
      </c>
      <c r="P11" s="311" t="s">
        <v>83</v>
      </c>
      <c r="Q11" s="311" t="s">
        <v>720</v>
      </c>
      <c r="R11" s="311" t="s">
        <v>163</v>
      </c>
      <c r="S11" s="311" t="s">
        <v>83</v>
      </c>
      <c r="T11" s="311" t="s">
        <v>164</v>
      </c>
      <c r="U11" s="314" t="s">
        <v>1050</v>
      </c>
      <c r="V11" s="313" t="s">
        <v>292</v>
      </c>
      <c r="W11" s="314" t="s">
        <v>1050</v>
      </c>
      <c r="X11" s="313" t="s">
        <v>293</v>
      </c>
      <c r="Y11" s="313" t="s">
        <v>85</v>
      </c>
      <c r="Z11" s="312">
        <v>1</v>
      </c>
      <c r="AA11" s="315">
        <v>12.5</v>
      </c>
      <c r="AB11" s="315">
        <v>12.5</v>
      </c>
    </row>
    <row r="12" spans="1:28">
      <c r="A12" s="303" t="s">
        <v>282</v>
      </c>
      <c r="B12" s="304" t="s">
        <v>83</v>
      </c>
      <c r="C12" s="305" t="s">
        <v>209</v>
      </c>
      <c r="D12" s="305" t="s">
        <v>1056</v>
      </c>
      <c r="E12" s="305" t="s">
        <v>213</v>
      </c>
      <c r="F12" s="305" t="s">
        <v>485</v>
      </c>
      <c r="G12" s="305" t="s">
        <v>95</v>
      </c>
      <c r="H12" s="305" t="s">
        <v>138</v>
      </c>
      <c r="I12" s="305" t="s">
        <v>1057</v>
      </c>
      <c r="J12" s="305" t="s">
        <v>1058</v>
      </c>
      <c r="K12" s="305" t="s">
        <v>1058</v>
      </c>
      <c r="M12" s="311" t="s">
        <v>160</v>
      </c>
      <c r="N12" s="311" t="s">
        <v>161</v>
      </c>
      <c r="O12" s="311" t="s">
        <v>594</v>
      </c>
      <c r="P12" s="311" t="s">
        <v>83</v>
      </c>
      <c r="Q12" s="311" t="s">
        <v>719</v>
      </c>
      <c r="R12" s="311" t="s">
        <v>170</v>
      </c>
      <c r="S12" s="311" t="s">
        <v>83</v>
      </c>
      <c r="T12" s="311" t="s">
        <v>164</v>
      </c>
      <c r="U12" s="314" t="s">
        <v>1050</v>
      </c>
      <c r="V12" s="313" t="s">
        <v>292</v>
      </c>
      <c r="W12" s="314" t="s">
        <v>1050</v>
      </c>
      <c r="X12" s="313" t="s">
        <v>293</v>
      </c>
      <c r="Y12" s="313" t="s">
        <v>85</v>
      </c>
      <c r="Z12" s="312">
        <v>1</v>
      </c>
      <c r="AA12" s="315">
        <v>12.5</v>
      </c>
      <c r="AB12" s="315">
        <v>12.5</v>
      </c>
    </row>
    <row r="13" spans="1:28">
      <c r="A13" s="304" t="s">
        <v>83</v>
      </c>
      <c r="B13" s="304" t="s">
        <v>719</v>
      </c>
      <c r="C13" s="306" t="s">
        <v>209</v>
      </c>
      <c r="D13" s="306" t="s">
        <v>117</v>
      </c>
      <c r="E13" s="306" t="s">
        <v>84</v>
      </c>
      <c r="F13" s="306" t="s">
        <v>85</v>
      </c>
      <c r="G13" s="306" t="s">
        <v>84</v>
      </c>
      <c r="H13" s="306" t="s">
        <v>84</v>
      </c>
      <c r="I13" s="306" t="s">
        <v>84</v>
      </c>
      <c r="J13" s="306" t="s">
        <v>738</v>
      </c>
      <c r="K13" s="313" t="s">
        <v>738</v>
      </c>
      <c r="M13" s="311" t="s">
        <v>319</v>
      </c>
      <c r="N13" s="311" t="s">
        <v>161</v>
      </c>
      <c r="O13" s="311" t="s">
        <v>1070</v>
      </c>
      <c r="P13" s="311" t="s">
        <v>1071</v>
      </c>
      <c r="Q13" s="311" t="s">
        <v>86</v>
      </c>
      <c r="R13" s="311" t="s">
        <v>166</v>
      </c>
      <c r="S13" s="311" t="s">
        <v>83</v>
      </c>
      <c r="T13" s="311" t="s">
        <v>164</v>
      </c>
      <c r="U13" s="314" t="s">
        <v>1050</v>
      </c>
      <c r="V13" s="313" t="s">
        <v>293</v>
      </c>
      <c r="W13" s="314" t="s">
        <v>1050</v>
      </c>
      <c r="X13" s="313" t="s">
        <v>374</v>
      </c>
      <c r="Y13" s="313" t="s">
        <v>123</v>
      </c>
      <c r="Z13" s="312">
        <v>1.5</v>
      </c>
      <c r="AA13" s="315">
        <v>12.5</v>
      </c>
      <c r="AB13" s="315">
        <v>18.75</v>
      </c>
    </row>
    <row r="14" spans="1:28">
      <c r="A14" s="304" t="s">
        <v>83</v>
      </c>
      <c r="B14" s="304" t="s">
        <v>86</v>
      </c>
      <c r="C14" s="306" t="s">
        <v>84</v>
      </c>
      <c r="D14" s="306" t="s">
        <v>123</v>
      </c>
      <c r="E14" s="306" t="s">
        <v>209</v>
      </c>
      <c r="F14" s="306" t="s">
        <v>209</v>
      </c>
      <c r="G14" s="306" t="s">
        <v>138</v>
      </c>
      <c r="H14" s="306" t="s">
        <v>84</v>
      </c>
      <c r="I14" s="306" t="s">
        <v>1056</v>
      </c>
      <c r="J14" s="306" t="s">
        <v>645</v>
      </c>
      <c r="K14" s="313" t="s">
        <v>645</v>
      </c>
      <c r="M14" s="311" t="s">
        <v>319</v>
      </c>
      <c r="N14" s="311" t="s">
        <v>161</v>
      </c>
      <c r="O14" s="311" t="s">
        <v>1065</v>
      </c>
      <c r="P14" s="311" t="s">
        <v>1066</v>
      </c>
      <c r="Q14" s="311" t="s">
        <v>719</v>
      </c>
      <c r="R14" s="311" t="s">
        <v>170</v>
      </c>
      <c r="S14" s="311" t="s">
        <v>83</v>
      </c>
      <c r="T14" s="311" t="s">
        <v>164</v>
      </c>
      <c r="U14" s="314" t="s">
        <v>1050</v>
      </c>
      <c r="V14" s="313" t="s">
        <v>293</v>
      </c>
      <c r="W14" s="314" t="s">
        <v>1050</v>
      </c>
      <c r="X14" s="313" t="s">
        <v>307</v>
      </c>
      <c r="Y14" s="313" t="s">
        <v>117</v>
      </c>
      <c r="Z14" s="312">
        <v>4</v>
      </c>
      <c r="AA14" s="315">
        <v>12.5</v>
      </c>
      <c r="AB14" s="315">
        <v>50</v>
      </c>
    </row>
    <row r="15" spans="1:28">
      <c r="A15" s="304" t="s">
        <v>83</v>
      </c>
      <c r="B15" s="304" t="s">
        <v>836</v>
      </c>
      <c r="C15" s="306" t="s">
        <v>84</v>
      </c>
      <c r="D15" s="306" t="s">
        <v>84</v>
      </c>
      <c r="E15" s="306" t="s">
        <v>85</v>
      </c>
      <c r="F15" s="306" t="s">
        <v>84</v>
      </c>
      <c r="G15" s="306" t="s">
        <v>84</v>
      </c>
      <c r="H15" s="306" t="s">
        <v>138</v>
      </c>
      <c r="I15" s="306" t="s">
        <v>209</v>
      </c>
      <c r="J15" s="306" t="s">
        <v>88</v>
      </c>
      <c r="K15" s="313" t="s">
        <v>88</v>
      </c>
      <c r="M15" s="311" t="s">
        <v>160</v>
      </c>
      <c r="N15" s="311" t="s">
        <v>161</v>
      </c>
      <c r="O15" s="311" t="s">
        <v>1068</v>
      </c>
      <c r="P15" s="311" t="s">
        <v>83</v>
      </c>
      <c r="Q15" s="311" t="s">
        <v>722</v>
      </c>
      <c r="R15" s="311" t="s">
        <v>165</v>
      </c>
      <c r="S15" s="311" t="s">
        <v>83</v>
      </c>
      <c r="T15" s="311" t="s">
        <v>164</v>
      </c>
      <c r="U15" s="314" t="s">
        <v>1050</v>
      </c>
      <c r="V15" s="313" t="s">
        <v>399</v>
      </c>
      <c r="W15" s="314" t="s">
        <v>1050</v>
      </c>
      <c r="X15" s="313" t="s">
        <v>315</v>
      </c>
      <c r="Y15" s="313" t="s">
        <v>85</v>
      </c>
      <c r="Z15" s="312">
        <v>1</v>
      </c>
      <c r="AA15" s="315">
        <v>12.5</v>
      </c>
      <c r="AB15" s="315">
        <v>12.5</v>
      </c>
    </row>
    <row r="16" spans="1:28">
      <c r="A16" s="304" t="s">
        <v>83</v>
      </c>
      <c r="B16" s="304" t="s">
        <v>723</v>
      </c>
      <c r="C16" s="306" t="s">
        <v>84</v>
      </c>
      <c r="D16" s="306" t="s">
        <v>84</v>
      </c>
      <c r="E16" s="306" t="s">
        <v>85</v>
      </c>
      <c r="F16" s="306" t="s">
        <v>84</v>
      </c>
      <c r="G16" s="306" t="s">
        <v>138</v>
      </c>
      <c r="H16" s="306" t="s">
        <v>84</v>
      </c>
      <c r="I16" s="306" t="s">
        <v>84</v>
      </c>
      <c r="J16" s="306" t="s">
        <v>209</v>
      </c>
      <c r="K16" s="313" t="s">
        <v>209</v>
      </c>
      <c r="M16" s="311" t="s">
        <v>319</v>
      </c>
      <c r="N16" s="311" t="s">
        <v>161</v>
      </c>
      <c r="O16" s="311" t="s">
        <v>1072</v>
      </c>
      <c r="P16" s="311" t="s">
        <v>787</v>
      </c>
      <c r="Q16" s="311" t="s">
        <v>836</v>
      </c>
      <c r="R16" s="311" t="s">
        <v>167</v>
      </c>
      <c r="S16" s="311" t="s">
        <v>83</v>
      </c>
      <c r="T16" s="311" t="s">
        <v>164</v>
      </c>
      <c r="U16" s="314" t="s">
        <v>1051</v>
      </c>
      <c r="V16" s="313" t="s">
        <v>613</v>
      </c>
      <c r="W16" s="314" t="s">
        <v>1051</v>
      </c>
      <c r="X16" s="313" t="s">
        <v>318</v>
      </c>
      <c r="Y16" s="313" t="s">
        <v>85</v>
      </c>
      <c r="Z16" s="312">
        <v>1</v>
      </c>
      <c r="AA16" s="315">
        <v>12.5</v>
      </c>
      <c r="AB16" s="315">
        <v>12.5</v>
      </c>
    </row>
    <row r="17" spans="1:28">
      <c r="A17" s="304" t="s">
        <v>83</v>
      </c>
      <c r="B17" s="304" t="s">
        <v>722</v>
      </c>
      <c r="C17" s="306" t="s">
        <v>84</v>
      </c>
      <c r="D17" s="306" t="s">
        <v>84</v>
      </c>
      <c r="E17" s="306" t="s">
        <v>84</v>
      </c>
      <c r="F17" s="306" t="s">
        <v>84</v>
      </c>
      <c r="G17" s="306" t="s">
        <v>84</v>
      </c>
      <c r="H17" s="306" t="s">
        <v>84</v>
      </c>
      <c r="I17" s="306" t="s">
        <v>85</v>
      </c>
      <c r="J17" s="306" t="s">
        <v>85</v>
      </c>
      <c r="K17" s="313" t="s">
        <v>85</v>
      </c>
      <c r="M17" s="311" t="s">
        <v>319</v>
      </c>
      <c r="N17" s="311" t="s">
        <v>161</v>
      </c>
      <c r="O17" s="311" t="s">
        <v>1067</v>
      </c>
      <c r="P17" s="311" t="s">
        <v>992</v>
      </c>
      <c r="Q17" s="311" t="s">
        <v>93</v>
      </c>
      <c r="R17" s="311" t="s">
        <v>168</v>
      </c>
      <c r="S17" s="311" t="s">
        <v>83</v>
      </c>
      <c r="T17" s="311" t="s">
        <v>164</v>
      </c>
      <c r="U17" s="314" t="s">
        <v>1051</v>
      </c>
      <c r="V17" s="313" t="s">
        <v>318</v>
      </c>
      <c r="W17" s="314" t="s">
        <v>1051</v>
      </c>
      <c r="X17" s="313" t="s">
        <v>296</v>
      </c>
      <c r="Y17" s="313" t="s">
        <v>209</v>
      </c>
      <c r="Z17" s="312">
        <v>3</v>
      </c>
      <c r="AA17" s="315">
        <v>12.5</v>
      </c>
      <c r="AB17" s="315">
        <v>37.5</v>
      </c>
    </row>
    <row r="18" spans="1:28">
      <c r="A18" s="304" t="s">
        <v>83</v>
      </c>
      <c r="B18" s="304" t="s">
        <v>720</v>
      </c>
      <c r="C18" s="306" t="s">
        <v>84</v>
      </c>
      <c r="D18" s="306" t="s">
        <v>84</v>
      </c>
      <c r="E18" s="306" t="s">
        <v>138</v>
      </c>
      <c r="F18" s="306" t="s">
        <v>88</v>
      </c>
      <c r="G18" s="306" t="s">
        <v>84</v>
      </c>
      <c r="H18" s="306" t="s">
        <v>84</v>
      </c>
      <c r="I18" s="306" t="s">
        <v>84</v>
      </c>
      <c r="J18" s="306" t="s">
        <v>738</v>
      </c>
      <c r="K18" s="313" t="s">
        <v>738</v>
      </c>
      <c r="M18" s="311" t="s">
        <v>319</v>
      </c>
      <c r="N18" s="311" t="s">
        <v>161</v>
      </c>
      <c r="O18" s="311" t="s">
        <v>1073</v>
      </c>
      <c r="P18" s="311" t="s">
        <v>1071</v>
      </c>
      <c r="Q18" s="311" t="s">
        <v>86</v>
      </c>
      <c r="R18" s="311" t="s">
        <v>166</v>
      </c>
      <c r="S18" s="311" t="s">
        <v>83</v>
      </c>
      <c r="T18" s="311" t="s">
        <v>164</v>
      </c>
      <c r="U18" s="314" t="s">
        <v>1051</v>
      </c>
      <c r="V18" s="313" t="s">
        <v>293</v>
      </c>
      <c r="W18" s="314" t="s">
        <v>1051</v>
      </c>
      <c r="X18" s="313" t="s">
        <v>306</v>
      </c>
      <c r="Y18" s="313" t="s">
        <v>209</v>
      </c>
      <c r="Z18" s="312">
        <v>3</v>
      </c>
      <c r="AA18" s="315">
        <v>12.5</v>
      </c>
      <c r="AB18" s="315">
        <v>37.5</v>
      </c>
    </row>
    <row r="19" spans="1:28">
      <c r="A19" s="304" t="s">
        <v>83</v>
      </c>
      <c r="B19" s="304" t="s">
        <v>93</v>
      </c>
      <c r="C19" s="306" t="s">
        <v>84</v>
      </c>
      <c r="D19" s="306" t="s">
        <v>138</v>
      </c>
      <c r="E19" s="306" t="s">
        <v>209</v>
      </c>
      <c r="F19" s="306" t="s">
        <v>138</v>
      </c>
      <c r="G19" s="306" t="s">
        <v>209</v>
      </c>
      <c r="H19" s="306" t="s">
        <v>84</v>
      </c>
      <c r="I19" s="306" t="s">
        <v>117</v>
      </c>
      <c r="J19" s="306" t="s">
        <v>646</v>
      </c>
      <c r="K19" s="313" t="s">
        <v>646</v>
      </c>
      <c r="M19" s="311" t="s">
        <v>319</v>
      </c>
      <c r="N19" s="311" t="s">
        <v>161</v>
      </c>
      <c r="O19" s="311" t="s">
        <v>1074</v>
      </c>
      <c r="P19" s="311" t="s">
        <v>995</v>
      </c>
      <c r="Q19" s="311" t="s">
        <v>723</v>
      </c>
      <c r="R19" s="311" t="s">
        <v>216</v>
      </c>
      <c r="S19" s="311" t="s">
        <v>83</v>
      </c>
      <c r="T19" s="311" t="s">
        <v>164</v>
      </c>
      <c r="U19" s="314" t="s">
        <v>1051</v>
      </c>
      <c r="V19" s="313" t="s">
        <v>293</v>
      </c>
      <c r="W19" s="314" t="s">
        <v>1051</v>
      </c>
      <c r="X19" s="313" t="s">
        <v>296</v>
      </c>
      <c r="Y19" s="313" t="s">
        <v>85</v>
      </c>
      <c r="Z19" s="312">
        <v>1</v>
      </c>
      <c r="AA19" s="315">
        <v>12.5</v>
      </c>
      <c r="AB19" s="315">
        <v>12.5</v>
      </c>
    </row>
    <row r="20" spans="1:28">
      <c r="A20" s="303" t="s">
        <v>642</v>
      </c>
      <c r="B20" s="304" t="s">
        <v>83</v>
      </c>
      <c r="C20" s="305" t="s">
        <v>84</v>
      </c>
      <c r="D20" s="305" t="s">
        <v>84</v>
      </c>
      <c r="E20" s="305" t="s">
        <v>209</v>
      </c>
      <c r="F20" s="305" t="s">
        <v>141</v>
      </c>
      <c r="G20" s="305" t="s">
        <v>84</v>
      </c>
      <c r="H20" s="305" t="s">
        <v>84</v>
      </c>
      <c r="I20" s="305" t="s">
        <v>84</v>
      </c>
      <c r="J20" s="305" t="s">
        <v>251</v>
      </c>
      <c r="K20" s="305" t="s">
        <v>251</v>
      </c>
      <c r="M20" s="311" t="s">
        <v>692</v>
      </c>
      <c r="N20" s="311" t="s">
        <v>161</v>
      </c>
      <c r="O20" s="311" t="s">
        <v>1075</v>
      </c>
      <c r="P20" s="311" t="s">
        <v>83</v>
      </c>
      <c r="Q20" s="311" t="s">
        <v>722</v>
      </c>
      <c r="R20" s="311" t="s">
        <v>165</v>
      </c>
      <c r="S20" s="311" t="s">
        <v>83</v>
      </c>
      <c r="T20" s="311" t="s">
        <v>164</v>
      </c>
      <c r="U20" s="314" t="s">
        <v>1051</v>
      </c>
      <c r="V20" s="313" t="s">
        <v>306</v>
      </c>
      <c r="W20" s="314" t="s">
        <v>1051</v>
      </c>
      <c r="X20" s="313" t="s">
        <v>307</v>
      </c>
      <c r="Y20" s="313" t="s">
        <v>85</v>
      </c>
      <c r="Z20" s="312">
        <v>1</v>
      </c>
      <c r="AA20" s="315">
        <v>12.5</v>
      </c>
      <c r="AB20" s="315">
        <v>12.5</v>
      </c>
    </row>
    <row r="21" spans="1:28">
      <c r="A21" s="304" t="s">
        <v>83</v>
      </c>
      <c r="B21" s="304" t="s">
        <v>723</v>
      </c>
      <c r="C21" s="306" t="s">
        <v>84</v>
      </c>
      <c r="D21" s="306" t="s">
        <v>84</v>
      </c>
      <c r="E21" s="306" t="s">
        <v>138</v>
      </c>
      <c r="F21" s="306" t="s">
        <v>141</v>
      </c>
      <c r="G21" s="306" t="s">
        <v>84</v>
      </c>
      <c r="H21" s="306" t="s">
        <v>84</v>
      </c>
      <c r="I21" s="306" t="s">
        <v>84</v>
      </c>
      <c r="J21" s="306" t="s">
        <v>249</v>
      </c>
      <c r="K21" s="313" t="s">
        <v>249</v>
      </c>
      <c r="M21" s="311" t="s">
        <v>692</v>
      </c>
      <c r="N21" s="311" t="s">
        <v>161</v>
      </c>
      <c r="O21" s="311" t="s">
        <v>1076</v>
      </c>
      <c r="P21" s="311" t="s">
        <v>1077</v>
      </c>
      <c r="Q21" s="311" t="s">
        <v>723</v>
      </c>
      <c r="R21" s="311" t="s">
        <v>216</v>
      </c>
      <c r="S21" s="311" t="s">
        <v>83</v>
      </c>
      <c r="T21" s="311" t="s">
        <v>164</v>
      </c>
      <c r="U21" s="314" t="s">
        <v>1051</v>
      </c>
      <c r="V21" s="313" t="s">
        <v>307</v>
      </c>
      <c r="W21" s="314" t="s">
        <v>1051</v>
      </c>
      <c r="X21" s="313" t="s">
        <v>327</v>
      </c>
      <c r="Y21" s="313" t="s">
        <v>85</v>
      </c>
      <c r="Z21" s="312">
        <v>1</v>
      </c>
      <c r="AA21" s="315">
        <v>12.5</v>
      </c>
      <c r="AB21" s="315">
        <v>12.5</v>
      </c>
    </row>
    <row r="22" spans="1:28">
      <c r="A22" s="304" t="s">
        <v>83</v>
      </c>
      <c r="B22" s="304" t="s">
        <v>722</v>
      </c>
      <c r="C22" s="306" t="s">
        <v>84</v>
      </c>
      <c r="D22" s="306" t="s">
        <v>84</v>
      </c>
      <c r="E22" s="306" t="s">
        <v>85</v>
      </c>
      <c r="F22" s="306" t="s">
        <v>84</v>
      </c>
      <c r="G22" s="306" t="s">
        <v>84</v>
      </c>
      <c r="H22" s="306" t="s">
        <v>84</v>
      </c>
      <c r="I22" s="306" t="s">
        <v>84</v>
      </c>
      <c r="J22" s="306" t="s">
        <v>85</v>
      </c>
      <c r="K22" s="313" t="s">
        <v>85</v>
      </c>
      <c r="M22" s="311" t="s">
        <v>692</v>
      </c>
      <c r="N22" s="311" t="s">
        <v>161</v>
      </c>
      <c r="O22" s="311" t="s">
        <v>1078</v>
      </c>
      <c r="P22" s="311" t="s">
        <v>1079</v>
      </c>
      <c r="Q22" s="311" t="s">
        <v>723</v>
      </c>
      <c r="R22" s="311" t="s">
        <v>216</v>
      </c>
      <c r="S22" s="311" t="s">
        <v>83</v>
      </c>
      <c r="T22" s="311" t="s">
        <v>164</v>
      </c>
      <c r="U22" s="314" t="s">
        <v>1051</v>
      </c>
      <c r="V22" s="313" t="s">
        <v>327</v>
      </c>
      <c r="W22" s="314" t="s">
        <v>1051</v>
      </c>
      <c r="X22" s="313" t="s">
        <v>328</v>
      </c>
      <c r="Y22" s="313" t="s">
        <v>85</v>
      </c>
      <c r="Z22" s="312">
        <v>1</v>
      </c>
      <c r="AA22" s="315">
        <v>12.5</v>
      </c>
      <c r="AB22" s="315">
        <v>12.5</v>
      </c>
    </row>
    <row r="23" spans="1:28">
      <c r="A23" s="303" t="s">
        <v>105</v>
      </c>
      <c r="B23" s="304" t="s">
        <v>83</v>
      </c>
      <c r="C23" s="305" t="s">
        <v>198</v>
      </c>
      <c r="D23" s="305" t="s">
        <v>84</v>
      </c>
      <c r="E23" s="305" t="s">
        <v>139</v>
      </c>
      <c r="F23" s="305" t="s">
        <v>84</v>
      </c>
      <c r="G23" s="305" t="s">
        <v>84</v>
      </c>
      <c r="H23" s="305" t="s">
        <v>84</v>
      </c>
      <c r="I23" s="305" t="s">
        <v>139</v>
      </c>
      <c r="J23" s="305" t="s">
        <v>85</v>
      </c>
      <c r="K23" s="305" t="s">
        <v>85</v>
      </c>
      <c r="M23" s="311" t="s">
        <v>177</v>
      </c>
      <c r="N23" s="311" t="s">
        <v>161</v>
      </c>
      <c r="O23" s="311" t="s">
        <v>1080</v>
      </c>
      <c r="P23" s="311" t="s">
        <v>83</v>
      </c>
      <c r="Q23" s="311" t="s">
        <v>723</v>
      </c>
      <c r="R23" s="311" t="s">
        <v>216</v>
      </c>
      <c r="S23" s="311" t="s">
        <v>83</v>
      </c>
      <c r="T23" s="311" t="s">
        <v>164</v>
      </c>
      <c r="U23" s="314" t="s">
        <v>1051</v>
      </c>
      <c r="V23" s="313" t="s">
        <v>328</v>
      </c>
      <c r="W23" s="314" t="s">
        <v>1051</v>
      </c>
      <c r="X23" s="313" t="s">
        <v>423</v>
      </c>
      <c r="Y23" s="313" t="s">
        <v>139</v>
      </c>
      <c r="Z23" s="312">
        <v>0.25</v>
      </c>
      <c r="AA23" s="315">
        <v>12.5</v>
      </c>
      <c r="AB23" s="315">
        <v>3.13</v>
      </c>
    </row>
    <row r="24" spans="1:28">
      <c r="A24" s="304" t="s">
        <v>83</v>
      </c>
      <c r="B24" s="304" t="s">
        <v>719</v>
      </c>
      <c r="C24" s="306" t="s">
        <v>84</v>
      </c>
      <c r="D24" s="306" t="s">
        <v>84</v>
      </c>
      <c r="E24" s="306" t="s">
        <v>84</v>
      </c>
      <c r="F24" s="306" t="s">
        <v>84</v>
      </c>
      <c r="G24" s="306" t="s">
        <v>84</v>
      </c>
      <c r="H24" s="306" t="s">
        <v>84</v>
      </c>
      <c r="I24" s="306" t="s">
        <v>139</v>
      </c>
      <c r="J24" s="306" t="s">
        <v>139</v>
      </c>
      <c r="K24" s="313" t="s">
        <v>139</v>
      </c>
      <c r="M24" s="311" t="s">
        <v>319</v>
      </c>
      <c r="N24" s="311" t="s">
        <v>161</v>
      </c>
      <c r="O24" s="311" t="s">
        <v>1081</v>
      </c>
      <c r="P24" s="311" t="s">
        <v>83</v>
      </c>
      <c r="Q24" s="311" t="s">
        <v>720</v>
      </c>
      <c r="R24" s="311" t="s">
        <v>163</v>
      </c>
      <c r="S24" s="311" t="s">
        <v>83</v>
      </c>
      <c r="T24" s="311" t="s">
        <v>164</v>
      </c>
      <c r="U24" s="314" t="s">
        <v>1051</v>
      </c>
      <c r="V24" s="313" t="s">
        <v>359</v>
      </c>
      <c r="W24" s="314" t="s">
        <v>1051</v>
      </c>
      <c r="X24" s="313" t="s">
        <v>399</v>
      </c>
      <c r="Y24" s="313" t="s">
        <v>138</v>
      </c>
      <c r="Z24" s="312">
        <v>2</v>
      </c>
      <c r="AA24" s="315">
        <v>12.5</v>
      </c>
      <c r="AB24" s="315">
        <v>25</v>
      </c>
    </row>
    <row r="25" spans="1:28">
      <c r="A25" s="304" t="s">
        <v>83</v>
      </c>
      <c r="B25" s="304" t="s">
        <v>836</v>
      </c>
      <c r="C25" s="306" t="s">
        <v>198</v>
      </c>
      <c r="D25" s="306" t="s">
        <v>84</v>
      </c>
      <c r="E25" s="306" t="s">
        <v>84</v>
      </c>
      <c r="F25" s="306" t="s">
        <v>84</v>
      </c>
      <c r="G25" s="306" t="s">
        <v>84</v>
      </c>
      <c r="H25" s="306" t="s">
        <v>84</v>
      </c>
      <c r="I25" s="306" t="s">
        <v>84</v>
      </c>
      <c r="J25" s="306" t="s">
        <v>198</v>
      </c>
      <c r="K25" s="313" t="s">
        <v>198</v>
      </c>
      <c r="M25" s="311" t="s">
        <v>319</v>
      </c>
      <c r="N25" s="311" t="s">
        <v>161</v>
      </c>
      <c r="O25" s="311" t="s">
        <v>1067</v>
      </c>
      <c r="P25" s="311" t="s">
        <v>992</v>
      </c>
      <c r="Q25" s="311" t="s">
        <v>93</v>
      </c>
      <c r="R25" s="311" t="s">
        <v>168</v>
      </c>
      <c r="S25" s="311" t="s">
        <v>83</v>
      </c>
      <c r="T25" s="311" t="s">
        <v>164</v>
      </c>
      <c r="U25" s="314" t="s">
        <v>1052</v>
      </c>
      <c r="V25" s="313" t="s">
        <v>613</v>
      </c>
      <c r="W25" s="314" t="s">
        <v>1052</v>
      </c>
      <c r="X25" s="313" t="s">
        <v>292</v>
      </c>
      <c r="Y25" s="313" t="s">
        <v>138</v>
      </c>
      <c r="Z25" s="312">
        <v>2</v>
      </c>
      <c r="AA25" s="315">
        <v>12.5</v>
      </c>
      <c r="AB25" s="315">
        <v>25</v>
      </c>
    </row>
    <row r="26" spans="1:28">
      <c r="A26" s="304" t="s">
        <v>83</v>
      </c>
      <c r="B26" s="304" t="s">
        <v>723</v>
      </c>
      <c r="C26" s="306" t="s">
        <v>84</v>
      </c>
      <c r="D26" s="306" t="s">
        <v>84</v>
      </c>
      <c r="E26" s="306" t="s">
        <v>139</v>
      </c>
      <c r="F26" s="306" t="s">
        <v>84</v>
      </c>
      <c r="G26" s="306" t="s">
        <v>84</v>
      </c>
      <c r="H26" s="306" t="s">
        <v>84</v>
      </c>
      <c r="I26" s="306" t="s">
        <v>84</v>
      </c>
      <c r="J26" s="306" t="s">
        <v>139</v>
      </c>
      <c r="K26" s="313" t="s">
        <v>139</v>
      </c>
      <c r="M26" s="311" t="s">
        <v>319</v>
      </c>
      <c r="N26" s="311" t="s">
        <v>161</v>
      </c>
      <c r="O26" s="311" t="s">
        <v>1082</v>
      </c>
      <c r="P26" s="311" t="s">
        <v>1071</v>
      </c>
      <c r="Q26" s="311" t="s">
        <v>86</v>
      </c>
      <c r="R26" s="311" t="s">
        <v>166</v>
      </c>
      <c r="S26" s="311" t="s">
        <v>83</v>
      </c>
      <c r="T26" s="311" t="s">
        <v>164</v>
      </c>
      <c r="U26" s="314" t="s">
        <v>1052</v>
      </c>
      <c r="V26" s="313" t="s">
        <v>293</v>
      </c>
      <c r="W26" s="314" t="s">
        <v>1052</v>
      </c>
      <c r="X26" s="313" t="s">
        <v>306</v>
      </c>
      <c r="Y26" s="313" t="s">
        <v>209</v>
      </c>
      <c r="Z26" s="312">
        <v>3</v>
      </c>
      <c r="AA26" s="315">
        <v>12.5</v>
      </c>
      <c r="AB26" s="315">
        <v>37.5</v>
      </c>
    </row>
    <row r="27" spans="1:28">
      <c r="A27" s="303" t="s">
        <v>287</v>
      </c>
      <c r="B27" s="304" t="s">
        <v>83</v>
      </c>
      <c r="C27" s="305" t="s">
        <v>84</v>
      </c>
      <c r="D27" s="305" t="s">
        <v>84</v>
      </c>
      <c r="E27" s="305" t="s">
        <v>84</v>
      </c>
      <c r="F27" s="305" t="s">
        <v>85</v>
      </c>
      <c r="G27" s="305" t="s">
        <v>85</v>
      </c>
      <c r="H27" s="305" t="s">
        <v>84</v>
      </c>
      <c r="I27" s="305" t="s">
        <v>84</v>
      </c>
      <c r="J27" s="305" t="s">
        <v>138</v>
      </c>
      <c r="K27" s="305" t="s">
        <v>138</v>
      </c>
      <c r="M27" s="311" t="s">
        <v>692</v>
      </c>
      <c r="N27" s="311" t="s">
        <v>161</v>
      </c>
      <c r="O27" s="311" t="s">
        <v>1083</v>
      </c>
      <c r="P27" s="311" t="s">
        <v>1077</v>
      </c>
      <c r="Q27" s="311" t="s">
        <v>723</v>
      </c>
      <c r="R27" s="311" t="s">
        <v>216</v>
      </c>
      <c r="S27" s="311" t="s">
        <v>83</v>
      </c>
      <c r="T27" s="311" t="s">
        <v>164</v>
      </c>
      <c r="U27" s="314" t="s">
        <v>1052</v>
      </c>
      <c r="V27" s="313" t="s">
        <v>293</v>
      </c>
      <c r="W27" s="314" t="s">
        <v>1052</v>
      </c>
      <c r="X27" s="313" t="s">
        <v>374</v>
      </c>
      <c r="Y27" s="313" t="s">
        <v>123</v>
      </c>
      <c r="Z27" s="312">
        <v>1.5</v>
      </c>
      <c r="AA27" s="315">
        <v>12.5</v>
      </c>
      <c r="AB27" s="315">
        <v>18.75</v>
      </c>
    </row>
    <row r="28" spans="1:28">
      <c r="A28" s="304" t="s">
        <v>83</v>
      </c>
      <c r="B28" s="304" t="s">
        <v>722</v>
      </c>
      <c r="C28" s="306" t="s">
        <v>84</v>
      </c>
      <c r="D28" s="306" t="s">
        <v>84</v>
      </c>
      <c r="E28" s="306" t="s">
        <v>84</v>
      </c>
      <c r="F28" s="306" t="s">
        <v>85</v>
      </c>
      <c r="G28" s="306" t="s">
        <v>85</v>
      </c>
      <c r="H28" s="306" t="s">
        <v>84</v>
      </c>
      <c r="I28" s="306" t="s">
        <v>84</v>
      </c>
      <c r="J28" s="306" t="s">
        <v>138</v>
      </c>
      <c r="K28" s="313" t="s">
        <v>138</v>
      </c>
      <c r="M28" s="311" t="s">
        <v>319</v>
      </c>
      <c r="N28" s="311" t="s">
        <v>161</v>
      </c>
      <c r="O28" s="311" t="s">
        <v>1084</v>
      </c>
      <c r="P28" s="311" t="s">
        <v>1066</v>
      </c>
      <c r="Q28" s="311" t="s">
        <v>719</v>
      </c>
      <c r="R28" s="311" t="s">
        <v>170</v>
      </c>
      <c r="S28" s="311" t="s">
        <v>83</v>
      </c>
      <c r="T28" s="311" t="s">
        <v>164</v>
      </c>
      <c r="U28" s="314" t="s">
        <v>1052</v>
      </c>
      <c r="V28" s="313" t="s">
        <v>307</v>
      </c>
      <c r="W28" s="314" t="s">
        <v>1052</v>
      </c>
      <c r="X28" s="313" t="s">
        <v>327</v>
      </c>
      <c r="Y28" s="313" t="s">
        <v>85</v>
      </c>
      <c r="Z28" s="312">
        <v>1</v>
      </c>
      <c r="AA28" s="315">
        <v>12.5</v>
      </c>
      <c r="AB28" s="315">
        <v>12.5</v>
      </c>
    </row>
    <row r="29" spans="1:28">
      <c r="A29" s="307" t="s">
        <v>94</v>
      </c>
      <c r="B29" s="308" t="s">
        <v>83</v>
      </c>
      <c r="C29" s="309" t="s">
        <v>207</v>
      </c>
      <c r="D29" s="309" t="s">
        <v>774</v>
      </c>
      <c r="E29" s="309" t="s">
        <v>622</v>
      </c>
      <c r="F29" s="309" t="s">
        <v>1057</v>
      </c>
      <c r="G29" s="309" t="s">
        <v>738</v>
      </c>
      <c r="H29" s="309" t="s">
        <v>138</v>
      </c>
      <c r="I29" s="309" t="s">
        <v>1059</v>
      </c>
      <c r="J29" s="309" t="s">
        <v>1060</v>
      </c>
      <c r="K29" s="309" t="s">
        <v>1060</v>
      </c>
      <c r="M29" s="311" t="s">
        <v>692</v>
      </c>
      <c r="N29" s="311" t="s">
        <v>161</v>
      </c>
      <c r="O29" s="311" t="s">
        <v>1085</v>
      </c>
      <c r="P29" s="311" t="s">
        <v>83</v>
      </c>
      <c r="Q29" s="311" t="s">
        <v>723</v>
      </c>
      <c r="R29" s="311" t="s">
        <v>216</v>
      </c>
      <c r="S29" s="311" t="s">
        <v>83</v>
      </c>
      <c r="T29" s="311" t="s">
        <v>164</v>
      </c>
      <c r="U29" s="314" t="s">
        <v>1052</v>
      </c>
      <c r="V29" s="313" t="s">
        <v>328</v>
      </c>
      <c r="W29" s="314" t="s">
        <v>1052</v>
      </c>
      <c r="X29" s="313" t="s">
        <v>377</v>
      </c>
      <c r="Y29" s="313" t="s">
        <v>85</v>
      </c>
      <c r="Z29" s="312">
        <v>1</v>
      </c>
      <c r="AA29" s="315">
        <v>12.5</v>
      </c>
      <c r="AB29" s="315">
        <v>12.5</v>
      </c>
    </row>
    <row r="30" spans="1:28">
      <c r="M30" s="311" t="s">
        <v>319</v>
      </c>
      <c r="N30" s="311" t="s">
        <v>161</v>
      </c>
      <c r="O30" s="311" t="s">
        <v>1086</v>
      </c>
      <c r="P30" s="311" t="s">
        <v>83</v>
      </c>
      <c r="Q30" s="311" t="s">
        <v>720</v>
      </c>
      <c r="R30" s="311" t="s">
        <v>163</v>
      </c>
      <c r="S30" s="311" t="s">
        <v>83</v>
      </c>
      <c r="T30" s="311" t="s">
        <v>164</v>
      </c>
      <c r="U30" s="314" t="s">
        <v>1052</v>
      </c>
      <c r="V30" s="313" t="s">
        <v>377</v>
      </c>
      <c r="W30" s="314" t="s">
        <v>1053</v>
      </c>
      <c r="X30" s="313" t="s">
        <v>316</v>
      </c>
      <c r="Y30" s="313" t="s">
        <v>88</v>
      </c>
      <c r="Z30" s="312">
        <v>6</v>
      </c>
      <c r="AA30" s="315">
        <v>12.5</v>
      </c>
      <c r="AB30" s="315">
        <v>75</v>
      </c>
    </row>
    <row r="31" spans="1:28">
      <c r="J31" t="s">
        <v>215</v>
      </c>
      <c r="K31">
        <v>73.25</v>
      </c>
      <c r="M31" s="311" t="s">
        <v>304</v>
      </c>
      <c r="N31" s="311" t="s">
        <v>161</v>
      </c>
      <c r="O31" s="311" t="s">
        <v>1087</v>
      </c>
      <c r="P31" s="311" t="s">
        <v>83</v>
      </c>
      <c r="Q31" s="311" t="s">
        <v>722</v>
      </c>
      <c r="R31" s="311" t="s">
        <v>165</v>
      </c>
      <c r="S31" s="311" t="s">
        <v>83</v>
      </c>
      <c r="T31" s="311" t="s">
        <v>164</v>
      </c>
      <c r="U31" s="314" t="s">
        <v>1052</v>
      </c>
      <c r="V31" s="313" t="s">
        <v>359</v>
      </c>
      <c r="W31" s="314" t="s">
        <v>1052</v>
      </c>
      <c r="X31" s="313" t="s">
        <v>754</v>
      </c>
      <c r="Y31" s="313" t="s">
        <v>85</v>
      </c>
      <c r="Z31" s="312">
        <v>1</v>
      </c>
      <c r="AA31" s="315">
        <v>12.5</v>
      </c>
      <c r="AB31" s="315">
        <v>12.5</v>
      </c>
    </row>
    <row r="32" spans="1:28">
      <c r="M32" s="311" t="s">
        <v>304</v>
      </c>
      <c r="N32" s="311" t="s">
        <v>161</v>
      </c>
      <c r="O32" s="311" t="s">
        <v>1087</v>
      </c>
      <c r="P32" s="311" t="s">
        <v>83</v>
      </c>
      <c r="Q32" s="311" t="s">
        <v>722</v>
      </c>
      <c r="R32" s="311" t="s">
        <v>165</v>
      </c>
      <c r="S32" s="311" t="s">
        <v>83</v>
      </c>
      <c r="T32" s="311" t="s">
        <v>164</v>
      </c>
      <c r="U32" s="314" t="s">
        <v>1053</v>
      </c>
      <c r="V32" s="313" t="s">
        <v>382</v>
      </c>
      <c r="W32" s="314" t="s">
        <v>1053</v>
      </c>
      <c r="X32" s="313" t="s">
        <v>397</v>
      </c>
      <c r="Y32" s="313" t="s">
        <v>85</v>
      </c>
      <c r="Z32" s="312">
        <v>1</v>
      </c>
      <c r="AA32" s="315">
        <v>12.5</v>
      </c>
      <c r="AB32" s="315">
        <v>12.5</v>
      </c>
    </row>
    <row r="33" spans="13:28">
      <c r="M33" s="311" t="s">
        <v>319</v>
      </c>
      <c r="N33" s="311" t="s">
        <v>161</v>
      </c>
      <c r="O33" s="311" t="s">
        <v>1088</v>
      </c>
      <c r="P33" s="311" t="s">
        <v>1071</v>
      </c>
      <c r="Q33" s="311" t="s">
        <v>86</v>
      </c>
      <c r="R33" s="311" t="s">
        <v>166</v>
      </c>
      <c r="S33" s="311" t="s">
        <v>83</v>
      </c>
      <c r="T33" s="311" t="s">
        <v>164</v>
      </c>
      <c r="U33" s="314" t="s">
        <v>1053</v>
      </c>
      <c r="V33" s="313" t="s">
        <v>318</v>
      </c>
      <c r="W33" s="314" t="s">
        <v>1053</v>
      </c>
      <c r="X33" s="313" t="s">
        <v>293</v>
      </c>
      <c r="Y33" s="313" t="s">
        <v>138</v>
      </c>
      <c r="Z33" s="312">
        <v>2</v>
      </c>
      <c r="AA33" s="315">
        <v>12.5</v>
      </c>
      <c r="AB33" s="315">
        <v>25</v>
      </c>
    </row>
    <row r="34" spans="13:28">
      <c r="M34" s="311" t="s">
        <v>319</v>
      </c>
      <c r="N34" s="311" t="s">
        <v>161</v>
      </c>
      <c r="O34" s="311" t="s">
        <v>1089</v>
      </c>
      <c r="P34" s="311" t="s">
        <v>794</v>
      </c>
      <c r="Q34" s="311" t="s">
        <v>93</v>
      </c>
      <c r="R34" s="311" t="s">
        <v>168</v>
      </c>
      <c r="S34" s="311" t="s">
        <v>83</v>
      </c>
      <c r="T34" s="311" t="s">
        <v>164</v>
      </c>
      <c r="U34" s="314" t="s">
        <v>1053</v>
      </c>
      <c r="V34" s="313" t="s">
        <v>292</v>
      </c>
      <c r="W34" s="314" t="s">
        <v>1053</v>
      </c>
      <c r="X34" s="313" t="s">
        <v>322</v>
      </c>
      <c r="Y34" s="313" t="s">
        <v>209</v>
      </c>
      <c r="Z34" s="312">
        <v>3</v>
      </c>
      <c r="AA34" s="315">
        <v>12.5</v>
      </c>
      <c r="AB34" s="315">
        <v>37.5</v>
      </c>
    </row>
    <row r="35" spans="13:28">
      <c r="M35" s="311" t="s">
        <v>319</v>
      </c>
      <c r="N35" s="311" t="s">
        <v>161</v>
      </c>
      <c r="O35" s="311" t="s">
        <v>1090</v>
      </c>
      <c r="P35" s="311" t="s">
        <v>1091</v>
      </c>
      <c r="Q35" s="311" t="s">
        <v>723</v>
      </c>
      <c r="R35" s="311" t="s">
        <v>216</v>
      </c>
      <c r="S35" s="311" t="s">
        <v>83</v>
      </c>
      <c r="T35" s="311" t="s">
        <v>164</v>
      </c>
      <c r="U35" s="314" t="s">
        <v>1053</v>
      </c>
      <c r="V35" s="313" t="s">
        <v>298</v>
      </c>
      <c r="W35" s="314" t="s">
        <v>1053</v>
      </c>
      <c r="X35" s="313" t="s">
        <v>340</v>
      </c>
      <c r="Y35" s="313" t="s">
        <v>138</v>
      </c>
      <c r="Z35" s="312">
        <v>2</v>
      </c>
      <c r="AA35" s="315">
        <v>12.5</v>
      </c>
      <c r="AB35" s="315">
        <v>25</v>
      </c>
    </row>
    <row r="36" spans="13:28">
      <c r="M36" s="311" t="s">
        <v>319</v>
      </c>
      <c r="N36" s="311" t="s">
        <v>161</v>
      </c>
      <c r="O36" s="311" t="s">
        <v>1092</v>
      </c>
      <c r="P36" s="311" t="s">
        <v>787</v>
      </c>
      <c r="Q36" s="311" t="s">
        <v>836</v>
      </c>
      <c r="R36" s="311" t="s">
        <v>167</v>
      </c>
      <c r="S36" s="311" t="s">
        <v>83</v>
      </c>
      <c r="T36" s="311" t="s">
        <v>164</v>
      </c>
      <c r="U36" s="314" t="s">
        <v>1054</v>
      </c>
      <c r="V36" s="313" t="s">
        <v>613</v>
      </c>
      <c r="W36" s="314" t="s">
        <v>1054</v>
      </c>
      <c r="X36" s="313" t="s">
        <v>292</v>
      </c>
      <c r="Y36" s="313" t="s">
        <v>138</v>
      </c>
      <c r="Z36" s="312">
        <v>2</v>
      </c>
      <c r="AA36" s="315">
        <v>12.5</v>
      </c>
      <c r="AB36" s="315">
        <v>25</v>
      </c>
    </row>
    <row r="37" spans="13:28">
      <c r="M37" s="311" t="s">
        <v>319</v>
      </c>
      <c r="N37" s="311" t="s">
        <v>161</v>
      </c>
      <c r="O37" s="311" t="s">
        <v>83</v>
      </c>
      <c r="P37" s="311" t="s">
        <v>787</v>
      </c>
      <c r="Q37" s="311" t="s">
        <v>836</v>
      </c>
      <c r="R37" s="311" t="s">
        <v>167</v>
      </c>
      <c r="S37" s="311" t="s">
        <v>83</v>
      </c>
      <c r="T37" s="311" t="s">
        <v>164</v>
      </c>
      <c r="U37" s="314" t="s">
        <v>1055</v>
      </c>
      <c r="V37" s="313" t="s">
        <v>318</v>
      </c>
      <c r="W37" s="314" t="s">
        <v>1055</v>
      </c>
      <c r="X37" s="313" t="s">
        <v>296</v>
      </c>
      <c r="Y37" s="313" t="s">
        <v>209</v>
      </c>
      <c r="Z37" s="312">
        <v>3</v>
      </c>
      <c r="AA37" s="315">
        <v>12.5</v>
      </c>
      <c r="AB37" s="315">
        <v>37.5</v>
      </c>
    </row>
    <row r="38" spans="13:28">
      <c r="M38" s="311" t="s">
        <v>319</v>
      </c>
      <c r="N38" s="311" t="s">
        <v>161</v>
      </c>
      <c r="O38" s="311" t="s">
        <v>1089</v>
      </c>
      <c r="P38" s="311" t="s">
        <v>794</v>
      </c>
      <c r="Q38" s="311" t="s">
        <v>93</v>
      </c>
      <c r="R38" s="311" t="s">
        <v>168</v>
      </c>
      <c r="S38" s="311" t="s">
        <v>83</v>
      </c>
      <c r="T38" s="311" t="s">
        <v>164</v>
      </c>
      <c r="U38" s="314" t="s">
        <v>1055</v>
      </c>
      <c r="V38" s="313" t="s">
        <v>318</v>
      </c>
      <c r="W38" s="314" t="s">
        <v>1055</v>
      </c>
      <c r="X38" s="313" t="s">
        <v>296</v>
      </c>
      <c r="Y38" s="313" t="s">
        <v>209</v>
      </c>
      <c r="Z38" s="312">
        <v>3</v>
      </c>
      <c r="AA38" s="315">
        <v>12.5</v>
      </c>
      <c r="AB38" s="315">
        <v>37.5</v>
      </c>
    </row>
    <row r="39" spans="13:28">
      <c r="M39" s="311" t="s">
        <v>319</v>
      </c>
      <c r="N39" s="311" t="s">
        <v>161</v>
      </c>
      <c r="O39" s="311" t="s">
        <v>1093</v>
      </c>
      <c r="P39" s="311" t="s">
        <v>1071</v>
      </c>
      <c r="Q39" s="311" t="s">
        <v>86</v>
      </c>
      <c r="R39" s="311" t="s">
        <v>166</v>
      </c>
      <c r="S39" s="311" t="s">
        <v>83</v>
      </c>
      <c r="T39" s="311" t="s">
        <v>164</v>
      </c>
      <c r="U39" s="314" t="s">
        <v>1055</v>
      </c>
      <c r="V39" s="313" t="s">
        <v>293</v>
      </c>
      <c r="W39" s="314" t="s">
        <v>1055</v>
      </c>
      <c r="X39" s="313" t="s">
        <v>626</v>
      </c>
      <c r="Y39" s="313" t="s">
        <v>241</v>
      </c>
      <c r="Z39" s="312">
        <v>6.5</v>
      </c>
      <c r="AA39" s="315">
        <v>12.5</v>
      </c>
      <c r="AB39" s="315">
        <v>81.25</v>
      </c>
    </row>
    <row r="40" spans="13:28">
      <c r="M40" s="311" t="s">
        <v>319</v>
      </c>
      <c r="N40" s="311" t="s">
        <v>161</v>
      </c>
      <c r="O40" s="311" t="s">
        <v>1094</v>
      </c>
      <c r="P40" s="311" t="s">
        <v>83</v>
      </c>
      <c r="Q40" s="311" t="s">
        <v>93</v>
      </c>
      <c r="R40" s="311" t="s">
        <v>168</v>
      </c>
      <c r="S40" s="311" t="s">
        <v>83</v>
      </c>
      <c r="T40" s="311" t="s">
        <v>164</v>
      </c>
      <c r="U40" s="314" t="s">
        <v>1055</v>
      </c>
      <c r="V40" s="313" t="s">
        <v>296</v>
      </c>
      <c r="W40" s="314" t="s">
        <v>1055</v>
      </c>
      <c r="X40" s="313" t="s">
        <v>322</v>
      </c>
      <c r="Y40" s="313" t="s">
        <v>85</v>
      </c>
      <c r="Z40" s="312">
        <v>1</v>
      </c>
      <c r="AA40" s="315">
        <v>12.5</v>
      </c>
      <c r="AB40" s="315">
        <v>12.5</v>
      </c>
    </row>
    <row r="41" spans="13:28">
      <c r="M41" s="311" t="s">
        <v>177</v>
      </c>
      <c r="N41" s="311" t="s">
        <v>161</v>
      </c>
      <c r="O41" s="311" t="s">
        <v>1095</v>
      </c>
      <c r="P41" s="311" t="s">
        <v>83</v>
      </c>
      <c r="Q41" s="311" t="s">
        <v>719</v>
      </c>
      <c r="R41" s="311" t="s">
        <v>170</v>
      </c>
      <c r="S41" s="311" t="s">
        <v>83</v>
      </c>
      <c r="T41" s="311" t="s">
        <v>164</v>
      </c>
      <c r="U41" s="314" t="s">
        <v>1055</v>
      </c>
      <c r="V41" s="313" t="s">
        <v>374</v>
      </c>
      <c r="W41" s="314" t="s">
        <v>1055</v>
      </c>
      <c r="X41" s="313" t="s">
        <v>778</v>
      </c>
      <c r="Y41" s="313" t="s">
        <v>139</v>
      </c>
      <c r="Z41" s="312">
        <v>0.25</v>
      </c>
      <c r="AA41" s="315">
        <v>12.5</v>
      </c>
      <c r="AB41" s="315">
        <v>3.13</v>
      </c>
    </row>
    <row r="42" spans="13:28">
      <c r="M42" s="311" t="s">
        <v>319</v>
      </c>
      <c r="N42" s="311" t="s">
        <v>161</v>
      </c>
      <c r="O42" s="311" t="s">
        <v>1096</v>
      </c>
      <c r="P42" s="311" t="s">
        <v>1071</v>
      </c>
      <c r="Q42" s="311" t="s">
        <v>86</v>
      </c>
      <c r="R42" s="311" t="s">
        <v>166</v>
      </c>
      <c r="S42" s="311" t="s">
        <v>83</v>
      </c>
      <c r="T42" s="311" t="s">
        <v>164</v>
      </c>
      <c r="U42" s="314" t="s">
        <v>1055</v>
      </c>
      <c r="V42" s="313" t="s">
        <v>329</v>
      </c>
      <c r="W42" s="314" t="s">
        <v>1055</v>
      </c>
      <c r="X42" s="313" t="s">
        <v>359</v>
      </c>
      <c r="Y42" s="313" t="s">
        <v>85</v>
      </c>
      <c r="Z42" s="312">
        <v>1</v>
      </c>
      <c r="AA42" s="315">
        <v>12.5</v>
      </c>
      <c r="AB42" s="315">
        <v>12.5</v>
      </c>
    </row>
    <row r="43" spans="13:28">
      <c r="M43" s="311" t="s">
        <v>319</v>
      </c>
      <c r="N43" s="311" t="s">
        <v>161</v>
      </c>
      <c r="O43" s="311" t="s">
        <v>1097</v>
      </c>
      <c r="P43" s="311" t="s">
        <v>83</v>
      </c>
      <c r="Q43" s="311" t="s">
        <v>722</v>
      </c>
      <c r="R43" s="311" t="s">
        <v>165</v>
      </c>
      <c r="S43" s="311" t="s">
        <v>83</v>
      </c>
      <c r="T43" s="311" t="s">
        <v>164</v>
      </c>
      <c r="U43" s="314" t="s">
        <v>1055</v>
      </c>
      <c r="V43" s="313" t="s">
        <v>360</v>
      </c>
      <c r="W43" s="314" t="s">
        <v>1055</v>
      </c>
      <c r="X43" s="313" t="s">
        <v>818</v>
      </c>
      <c r="Y43" s="313" t="s">
        <v>85</v>
      </c>
      <c r="Z43" s="312">
        <v>1</v>
      </c>
      <c r="AA43" s="315">
        <v>12.5</v>
      </c>
      <c r="AB43" s="315">
        <v>12.5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BDAF8-3225-47BF-9AD9-FE2EEF115659}">
  <dimension ref="A1:AB32"/>
  <sheetViews>
    <sheetView workbookViewId="0">
      <selection activeCell="O88" sqref="O88"/>
    </sheetView>
  </sheetViews>
  <sheetFormatPr baseColWidth="10" defaultColWidth="8.83203125" defaultRowHeight="15"/>
  <cols>
    <col min="1" max="1" width="27.83203125" bestFit="1" customWidth="1"/>
    <col min="2" max="2" width="13.33203125" bestFit="1" customWidth="1"/>
    <col min="3" max="9" width="10.1640625" bestFit="1" customWidth="1"/>
    <col min="10" max="10" width="8.1640625" bestFit="1" customWidth="1"/>
    <col min="11" max="11" width="12.5" bestFit="1" customWidth="1"/>
    <col min="13" max="13" width="11.33203125" bestFit="1" customWidth="1"/>
    <col min="14" max="14" width="12.33203125" bestFit="1" customWidth="1"/>
    <col min="15" max="15" width="153.33203125" bestFit="1" customWidth="1"/>
    <col min="16" max="16" width="11.33203125" bestFit="1" customWidth="1"/>
    <col min="17" max="17" width="13.33203125" bestFit="1" customWidth="1"/>
    <col min="18" max="18" width="15.1640625" bestFit="1" customWidth="1"/>
    <col min="19" max="19" width="5.1640625" bestFit="1" customWidth="1"/>
    <col min="20" max="20" width="7.33203125" bestFit="1" customWidth="1"/>
    <col min="21" max="21" width="9.1640625" bestFit="1" customWidth="1"/>
    <col min="22" max="22" width="10.33203125" bestFit="1" customWidth="1"/>
    <col min="24" max="24" width="10.33203125" bestFit="1" customWidth="1"/>
    <col min="25" max="25" width="10.5" bestFit="1" customWidth="1"/>
    <col min="26" max="26" width="16" bestFit="1" customWidth="1"/>
    <col min="27" max="27" width="15.83203125" bestFit="1" customWidth="1"/>
    <col min="28" max="28" width="12.5" bestFit="1" customWidth="1"/>
  </cols>
  <sheetData>
    <row r="1" spans="1:28">
      <c r="A1" s="316" t="s">
        <v>72</v>
      </c>
      <c r="B1" s="316" t="s">
        <v>73</v>
      </c>
      <c r="C1" s="316" t="s">
        <v>1098</v>
      </c>
      <c r="D1" s="316" t="s">
        <v>1099</v>
      </c>
      <c r="E1" s="316" t="s">
        <v>1100</v>
      </c>
      <c r="F1" s="316" t="s">
        <v>1101</v>
      </c>
      <c r="G1" s="316" t="s">
        <v>1102</v>
      </c>
      <c r="H1" s="316" t="s">
        <v>1103</v>
      </c>
      <c r="I1" s="316" t="s">
        <v>1104</v>
      </c>
      <c r="J1" s="316" t="s">
        <v>81</v>
      </c>
      <c r="K1" s="84" t="s">
        <v>1129</v>
      </c>
      <c r="M1" s="323" t="s">
        <v>72</v>
      </c>
      <c r="N1" s="323" t="s">
        <v>146</v>
      </c>
      <c r="O1" s="323" t="s">
        <v>147</v>
      </c>
      <c r="P1" s="323" t="s">
        <v>148</v>
      </c>
      <c r="Q1" s="323" t="s">
        <v>73</v>
      </c>
      <c r="R1" s="323" t="s">
        <v>149</v>
      </c>
      <c r="S1" s="323" t="s">
        <v>150</v>
      </c>
      <c r="T1" s="323" t="s">
        <v>151</v>
      </c>
      <c r="U1" s="323" t="s">
        <v>152</v>
      </c>
      <c r="V1" s="323" t="s">
        <v>153</v>
      </c>
      <c r="W1" s="323" t="s">
        <v>154</v>
      </c>
      <c r="X1" s="323" t="s">
        <v>155</v>
      </c>
      <c r="Y1" s="323" t="s">
        <v>156</v>
      </c>
      <c r="Z1" s="323" t="s">
        <v>157</v>
      </c>
      <c r="AA1" s="323" t="s">
        <v>158</v>
      </c>
      <c r="AB1" s="323" t="s">
        <v>159</v>
      </c>
    </row>
    <row r="2" spans="1:28">
      <c r="A2" s="316" t="s">
        <v>82</v>
      </c>
      <c r="B2" s="317" t="s">
        <v>83</v>
      </c>
      <c r="C2" s="318" t="s">
        <v>198</v>
      </c>
      <c r="D2" s="318" t="s">
        <v>84</v>
      </c>
      <c r="E2" s="318" t="s">
        <v>84</v>
      </c>
      <c r="F2" s="318" t="s">
        <v>84</v>
      </c>
      <c r="G2" s="318" t="s">
        <v>84</v>
      </c>
      <c r="H2" s="318" t="s">
        <v>84</v>
      </c>
      <c r="I2" s="318" t="s">
        <v>84</v>
      </c>
      <c r="J2" s="318" t="s">
        <v>198</v>
      </c>
      <c r="K2" s="318" t="s">
        <v>198</v>
      </c>
      <c r="M2" s="324" t="s">
        <v>160</v>
      </c>
      <c r="N2" s="324" t="s">
        <v>161</v>
      </c>
      <c r="O2" s="324" t="s">
        <v>299</v>
      </c>
      <c r="P2" s="324" t="s">
        <v>83</v>
      </c>
      <c r="Q2" s="324" t="s">
        <v>836</v>
      </c>
      <c r="R2" s="324" t="s">
        <v>167</v>
      </c>
      <c r="S2" s="324" t="s">
        <v>83</v>
      </c>
      <c r="T2" s="324" t="s">
        <v>164</v>
      </c>
      <c r="U2" s="327" t="s">
        <v>1098</v>
      </c>
      <c r="V2" s="326" t="s">
        <v>318</v>
      </c>
      <c r="W2" s="327" t="s">
        <v>1098</v>
      </c>
      <c r="X2" s="326" t="s">
        <v>351</v>
      </c>
      <c r="Y2" s="326" t="s">
        <v>198</v>
      </c>
      <c r="Z2" s="325">
        <v>0.5</v>
      </c>
      <c r="AA2" s="328">
        <v>12.5</v>
      </c>
      <c r="AB2" s="328">
        <v>6.25</v>
      </c>
    </row>
    <row r="3" spans="1:28">
      <c r="A3" s="317" t="s">
        <v>83</v>
      </c>
      <c r="B3" s="317" t="s">
        <v>86</v>
      </c>
      <c r="C3" s="319" t="s">
        <v>198</v>
      </c>
      <c r="D3" s="319" t="s">
        <v>84</v>
      </c>
      <c r="E3" s="319" t="s">
        <v>84</v>
      </c>
      <c r="F3" s="319" t="s">
        <v>84</v>
      </c>
      <c r="G3" s="319" t="s">
        <v>84</v>
      </c>
      <c r="H3" s="319" t="s">
        <v>84</v>
      </c>
      <c r="I3" s="319" t="s">
        <v>84</v>
      </c>
      <c r="J3" s="319" t="s">
        <v>198</v>
      </c>
      <c r="K3" s="326" t="s">
        <v>198</v>
      </c>
      <c r="M3" s="324" t="s">
        <v>160</v>
      </c>
      <c r="N3" s="324" t="s">
        <v>161</v>
      </c>
      <c r="O3" s="324" t="s">
        <v>83</v>
      </c>
      <c r="P3" s="324" t="s">
        <v>83</v>
      </c>
      <c r="Q3" s="324" t="s">
        <v>93</v>
      </c>
      <c r="R3" s="324" t="s">
        <v>168</v>
      </c>
      <c r="S3" s="324" t="s">
        <v>83</v>
      </c>
      <c r="T3" s="324" t="s">
        <v>164</v>
      </c>
      <c r="U3" s="327" t="s">
        <v>1098</v>
      </c>
      <c r="V3" s="326" t="s">
        <v>318</v>
      </c>
      <c r="W3" s="327" t="s">
        <v>1098</v>
      </c>
      <c r="X3" s="326" t="s">
        <v>406</v>
      </c>
      <c r="Y3" s="326" t="s">
        <v>189</v>
      </c>
      <c r="Z3" s="325">
        <v>0.75</v>
      </c>
      <c r="AA3" s="328">
        <v>12.5</v>
      </c>
      <c r="AB3" s="328">
        <v>9.3800000000000008</v>
      </c>
    </row>
    <row r="4" spans="1:28">
      <c r="A4" s="316" t="s">
        <v>87</v>
      </c>
      <c r="B4" s="317" t="s">
        <v>83</v>
      </c>
      <c r="C4" s="318" t="s">
        <v>212</v>
      </c>
      <c r="D4" s="318" t="s">
        <v>84</v>
      </c>
      <c r="E4" s="318" t="s">
        <v>84</v>
      </c>
      <c r="F4" s="318" t="s">
        <v>84</v>
      </c>
      <c r="G4" s="318" t="s">
        <v>84</v>
      </c>
      <c r="H4" s="318" t="s">
        <v>84</v>
      </c>
      <c r="I4" s="318" t="s">
        <v>84</v>
      </c>
      <c r="J4" s="318" t="s">
        <v>212</v>
      </c>
      <c r="K4" s="318" t="s">
        <v>212</v>
      </c>
      <c r="M4" s="324" t="s">
        <v>177</v>
      </c>
      <c r="N4" s="324" t="s">
        <v>161</v>
      </c>
      <c r="O4" s="324" t="s">
        <v>1107</v>
      </c>
      <c r="P4" s="324" t="s">
        <v>83</v>
      </c>
      <c r="Q4" s="324" t="s">
        <v>836</v>
      </c>
      <c r="R4" s="324" t="s">
        <v>167</v>
      </c>
      <c r="S4" s="324" t="s">
        <v>83</v>
      </c>
      <c r="T4" s="324" t="s">
        <v>164</v>
      </c>
      <c r="U4" s="327" t="s">
        <v>1098</v>
      </c>
      <c r="V4" s="326" t="s">
        <v>351</v>
      </c>
      <c r="W4" s="327" t="s">
        <v>1098</v>
      </c>
      <c r="X4" s="326" t="s">
        <v>292</v>
      </c>
      <c r="Y4" s="326" t="s">
        <v>198</v>
      </c>
      <c r="Z4" s="325">
        <v>0.5</v>
      </c>
      <c r="AA4" s="328">
        <v>12.5</v>
      </c>
      <c r="AB4" s="328">
        <v>6.25</v>
      </c>
    </row>
    <row r="5" spans="1:28">
      <c r="A5" s="317" t="s">
        <v>83</v>
      </c>
      <c r="B5" s="317" t="s">
        <v>719</v>
      </c>
      <c r="C5" s="319" t="s">
        <v>198</v>
      </c>
      <c r="D5" s="319" t="s">
        <v>84</v>
      </c>
      <c r="E5" s="319" t="s">
        <v>84</v>
      </c>
      <c r="F5" s="319" t="s">
        <v>84</v>
      </c>
      <c r="G5" s="319" t="s">
        <v>84</v>
      </c>
      <c r="H5" s="319" t="s">
        <v>84</v>
      </c>
      <c r="I5" s="319" t="s">
        <v>84</v>
      </c>
      <c r="J5" s="319" t="s">
        <v>198</v>
      </c>
      <c r="K5" s="326" t="s">
        <v>198</v>
      </c>
      <c r="M5" s="324" t="s">
        <v>160</v>
      </c>
      <c r="N5" s="324" t="s">
        <v>161</v>
      </c>
      <c r="O5" s="324" t="s">
        <v>162</v>
      </c>
      <c r="P5" s="324" t="s">
        <v>83</v>
      </c>
      <c r="Q5" s="324" t="s">
        <v>86</v>
      </c>
      <c r="R5" s="324" t="s">
        <v>166</v>
      </c>
      <c r="S5" s="324" t="s">
        <v>83</v>
      </c>
      <c r="T5" s="324" t="s">
        <v>164</v>
      </c>
      <c r="U5" s="327" t="s">
        <v>1098</v>
      </c>
      <c r="V5" s="326" t="s">
        <v>292</v>
      </c>
      <c r="W5" s="327" t="s">
        <v>1098</v>
      </c>
      <c r="X5" s="326" t="s">
        <v>313</v>
      </c>
      <c r="Y5" s="326" t="s">
        <v>198</v>
      </c>
      <c r="Z5" s="325">
        <v>0.5</v>
      </c>
      <c r="AA5" s="328">
        <v>12.5</v>
      </c>
      <c r="AB5" s="328">
        <v>6.25</v>
      </c>
    </row>
    <row r="6" spans="1:28">
      <c r="A6" s="317" t="s">
        <v>83</v>
      </c>
      <c r="B6" s="317" t="s">
        <v>86</v>
      </c>
      <c r="C6" s="319" t="s">
        <v>198</v>
      </c>
      <c r="D6" s="319" t="s">
        <v>84</v>
      </c>
      <c r="E6" s="319" t="s">
        <v>84</v>
      </c>
      <c r="F6" s="319" t="s">
        <v>84</v>
      </c>
      <c r="G6" s="319" t="s">
        <v>84</v>
      </c>
      <c r="H6" s="319" t="s">
        <v>84</v>
      </c>
      <c r="I6" s="319" t="s">
        <v>84</v>
      </c>
      <c r="J6" s="319" t="s">
        <v>198</v>
      </c>
      <c r="K6" s="326" t="s">
        <v>198</v>
      </c>
      <c r="M6" s="324" t="s">
        <v>160</v>
      </c>
      <c r="N6" s="324" t="s">
        <v>161</v>
      </c>
      <c r="O6" s="324" t="s">
        <v>1069</v>
      </c>
      <c r="P6" s="324" t="s">
        <v>83</v>
      </c>
      <c r="Q6" s="324" t="s">
        <v>723</v>
      </c>
      <c r="R6" s="324" t="s">
        <v>216</v>
      </c>
      <c r="S6" s="324" t="s">
        <v>83</v>
      </c>
      <c r="T6" s="324" t="s">
        <v>164</v>
      </c>
      <c r="U6" s="327" t="s">
        <v>1098</v>
      </c>
      <c r="V6" s="326" t="s">
        <v>292</v>
      </c>
      <c r="W6" s="327" t="s">
        <v>1098</v>
      </c>
      <c r="X6" s="326" t="s">
        <v>313</v>
      </c>
      <c r="Y6" s="326" t="s">
        <v>198</v>
      </c>
      <c r="Z6" s="325">
        <v>0.5</v>
      </c>
      <c r="AA6" s="328">
        <v>12.5</v>
      </c>
      <c r="AB6" s="328">
        <v>6.25</v>
      </c>
    </row>
    <row r="7" spans="1:28">
      <c r="A7" s="317" t="s">
        <v>83</v>
      </c>
      <c r="B7" s="317" t="s">
        <v>836</v>
      </c>
      <c r="C7" s="319" t="s">
        <v>198</v>
      </c>
      <c r="D7" s="319" t="s">
        <v>84</v>
      </c>
      <c r="E7" s="319" t="s">
        <v>84</v>
      </c>
      <c r="F7" s="319" t="s">
        <v>84</v>
      </c>
      <c r="G7" s="319" t="s">
        <v>84</v>
      </c>
      <c r="H7" s="319" t="s">
        <v>84</v>
      </c>
      <c r="I7" s="319" t="s">
        <v>84</v>
      </c>
      <c r="J7" s="319" t="s">
        <v>198</v>
      </c>
      <c r="K7" s="326" t="s">
        <v>198</v>
      </c>
      <c r="M7" s="324" t="s">
        <v>160</v>
      </c>
      <c r="N7" s="324" t="s">
        <v>161</v>
      </c>
      <c r="O7" s="324" t="s">
        <v>299</v>
      </c>
      <c r="P7" s="324" t="s">
        <v>83</v>
      </c>
      <c r="Q7" s="324" t="s">
        <v>720</v>
      </c>
      <c r="R7" s="324" t="s">
        <v>163</v>
      </c>
      <c r="S7" s="324" t="s">
        <v>83</v>
      </c>
      <c r="T7" s="324" t="s">
        <v>164</v>
      </c>
      <c r="U7" s="327" t="s">
        <v>1098</v>
      </c>
      <c r="V7" s="326" t="s">
        <v>292</v>
      </c>
      <c r="W7" s="327" t="s">
        <v>1098</v>
      </c>
      <c r="X7" s="326" t="s">
        <v>294</v>
      </c>
      <c r="Y7" s="326" t="s">
        <v>189</v>
      </c>
      <c r="Z7" s="325">
        <v>0.75</v>
      </c>
      <c r="AA7" s="328">
        <v>12.5</v>
      </c>
      <c r="AB7" s="328">
        <v>9.3800000000000008</v>
      </c>
    </row>
    <row r="8" spans="1:28">
      <c r="A8" s="317" t="s">
        <v>83</v>
      </c>
      <c r="B8" s="317" t="s">
        <v>723</v>
      </c>
      <c r="C8" s="319" t="s">
        <v>198</v>
      </c>
      <c r="D8" s="319" t="s">
        <v>84</v>
      </c>
      <c r="E8" s="319" t="s">
        <v>84</v>
      </c>
      <c r="F8" s="319" t="s">
        <v>84</v>
      </c>
      <c r="G8" s="319" t="s">
        <v>84</v>
      </c>
      <c r="H8" s="319" t="s">
        <v>84</v>
      </c>
      <c r="I8" s="319" t="s">
        <v>84</v>
      </c>
      <c r="J8" s="319" t="s">
        <v>198</v>
      </c>
      <c r="K8" s="326" t="s">
        <v>198</v>
      </c>
      <c r="M8" s="324" t="s">
        <v>160</v>
      </c>
      <c r="N8" s="324" t="s">
        <v>161</v>
      </c>
      <c r="O8" s="324" t="s">
        <v>1108</v>
      </c>
      <c r="P8" s="324" t="s">
        <v>83</v>
      </c>
      <c r="Q8" s="324" t="s">
        <v>722</v>
      </c>
      <c r="R8" s="324" t="s">
        <v>165</v>
      </c>
      <c r="S8" s="324" t="s">
        <v>83</v>
      </c>
      <c r="T8" s="324" t="s">
        <v>164</v>
      </c>
      <c r="U8" s="327" t="s">
        <v>1098</v>
      </c>
      <c r="V8" s="326" t="s">
        <v>292</v>
      </c>
      <c r="W8" s="327" t="s">
        <v>1098</v>
      </c>
      <c r="X8" s="326" t="s">
        <v>294</v>
      </c>
      <c r="Y8" s="326" t="s">
        <v>189</v>
      </c>
      <c r="Z8" s="325">
        <v>0.75</v>
      </c>
      <c r="AA8" s="328">
        <v>12.5</v>
      </c>
      <c r="AB8" s="328">
        <v>9.3800000000000008</v>
      </c>
    </row>
    <row r="9" spans="1:28">
      <c r="A9" s="317" t="s">
        <v>83</v>
      </c>
      <c r="B9" s="317" t="s">
        <v>722</v>
      </c>
      <c r="C9" s="319" t="s">
        <v>189</v>
      </c>
      <c r="D9" s="319" t="s">
        <v>84</v>
      </c>
      <c r="E9" s="319" t="s">
        <v>84</v>
      </c>
      <c r="F9" s="319" t="s">
        <v>84</v>
      </c>
      <c r="G9" s="319" t="s">
        <v>84</v>
      </c>
      <c r="H9" s="319" t="s">
        <v>84</v>
      </c>
      <c r="I9" s="319" t="s">
        <v>84</v>
      </c>
      <c r="J9" s="319" t="s">
        <v>189</v>
      </c>
      <c r="K9" s="326" t="s">
        <v>189</v>
      </c>
      <c r="M9" s="324" t="s">
        <v>160</v>
      </c>
      <c r="N9" s="324" t="s">
        <v>161</v>
      </c>
      <c r="O9" s="324" t="s">
        <v>1109</v>
      </c>
      <c r="P9" s="324" t="s">
        <v>83</v>
      </c>
      <c r="Q9" s="324" t="s">
        <v>719</v>
      </c>
      <c r="R9" s="324" t="s">
        <v>170</v>
      </c>
      <c r="S9" s="324" t="s">
        <v>83</v>
      </c>
      <c r="T9" s="324" t="s">
        <v>164</v>
      </c>
      <c r="U9" s="327" t="s">
        <v>1098</v>
      </c>
      <c r="V9" s="326" t="s">
        <v>292</v>
      </c>
      <c r="W9" s="327" t="s">
        <v>1098</v>
      </c>
      <c r="X9" s="326" t="s">
        <v>313</v>
      </c>
      <c r="Y9" s="326" t="s">
        <v>198</v>
      </c>
      <c r="Z9" s="325">
        <v>0.5</v>
      </c>
      <c r="AA9" s="328">
        <v>12.5</v>
      </c>
      <c r="AB9" s="328">
        <v>6.25</v>
      </c>
    </row>
    <row r="10" spans="1:28">
      <c r="A10" s="317" t="s">
        <v>83</v>
      </c>
      <c r="B10" s="317" t="s">
        <v>720</v>
      </c>
      <c r="C10" s="319" t="s">
        <v>189</v>
      </c>
      <c r="D10" s="319" t="s">
        <v>84</v>
      </c>
      <c r="E10" s="319" t="s">
        <v>84</v>
      </c>
      <c r="F10" s="319" t="s">
        <v>84</v>
      </c>
      <c r="G10" s="319" t="s">
        <v>84</v>
      </c>
      <c r="H10" s="319" t="s">
        <v>84</v>
      </c>
      <c r="I10" s="319" t="s">
        <v>84</v>
      </c>
      <c r="J10" s="319" t="s">
        <v>189</v>
      </c>
      <c r="K10" s="326" t="s">
        <v>189</v>
      </c>
      <c r="M10" s="324" t="s">
        <v>171</v>
      </c>
      <c r="N10" s="324" t="s">
        <v>161</v>
      </c>
      <c r="O10" s="324" t="s">
        <v>652</v>
      </c>
      <c r="P10" s="324" t="s">
        <v>83</v>
      </c>
      <c r="Q10" s="324" t="s">
        <v>86</v>
      </c>
      <c r="R10" s="324" t="s">
        <v>166</v>
      </c>
      <c r="S10" s="324" t="s">
        <v>83</v>
      </c>
      <c r="T10" s="324" t="s">
        <v>164</v>
      </c>
      <c r="U10" s="327" t="s">
        <v>1098</v>
      </c>
      <c r="V10" s="326" t="s">
        <v>293</v>
      </c>
      <c r="W10" s="327" t="s">
        <v>1098</v>
      </c>
      <c r="X10" s="326" t="s">
        <v>298</v>
      </c>
      <c r="Y10" s="326" t="s">
        <v>198</v>
      </c>
      <c r="Z10" s="325">
        <v>0.5</v>
      </c>
      <c r="AA10" s="328">
        <v>12.5</v>
      </c>
      <c r="AB10" s="328">
        <v>6.25</v>
      </c>
    </row>
    <row r="11" spans="1:28">
      <c r="A11" s="317" t="s">
        <v>83</v>
      </c>
      <c r="B11" s="317" t="s">
        <v>93</v>
      </c>
      <c r="C11" s="319" t="s">
        <v>189</v>
      </c>
      <c r="D11" s="319" t="s">
        <v>84</v>
      </c>
      <c r="E11" s="319" t="s">
        <v>84</v>
      </c>
      <c r="F11" s="319" t="s">
        <v>84</v>
      </c>
      <c r="G11" s="319" t="s">
        <v>84</v>
      </c>
      <c r="H11" s="319" t="s">
        <v>84</v>
      </c>
      <c r="I11" s="319" t="s">
        <v>84</v>
      </c>
      <c r="J11" s="319" t="s">
        <v>189</v>
      </c>
      <c r="K11" s="326" t="s">
        <v>189</v>
      </c>
      <c r="M11" s="324" t="s">
        <v>319</v>
      </c>
      <c r="N11" s="324" t="s">
        <v>161</v>
      </c>
      <c r="O11" s="324" t="s">
        <v>1110</v>
      </c>
      <c r="P11" s="324" t="s">
        <v>83</v>
      </c>
      <c r="Q11" s="324" t="s">
        <v>720</v>
      </c>
      <c r="R11" s="324" t="s">
        <v>163</v>
      </c>
      <c r="S11" s="324" t="s">
        <v>83</v>
      </c>
      <c r="T11" s="324" t="s">
        <v>164</v>
      </c>
      <c r="U11" s="327" t="s">
        <v>1098</v>
      </c>
      <c r="V11" s="326" t="s">
        <v>377</v>
      </c>
      <c r="W11" s="327" t="s">
        <v>1099</v>
      </c>
      <c r="X11" s="326" t="s">
        <v>602</v>
      </c>
      <c r="Y11" s="326" t="s">
        <v>738</v>
      </c>
      <c r="Z11" s="325">
        <v>8</v>
      </c>
      <c r="AA11" s="328">
        <v>12.5</v>
      </c>
      <c r="AB11" s="328">
        <v>100</v>
      </c>
    </row>
    <row r="12" spans="1:28">
      <c r="A12" s="316" t="s">
        <v>282</v>
      </c>
      <c r="B12" s="317" t="s">
        <v>83</v>
      </c>
      <c r="C12" s="318" t="s">
        <v>738</v>
      </c>
      <c r="D12" s="318" t="s">
        <v>95</v>
      </c>
      <c r="E12" s="318" t="s">
        <v>283</v>
      </c>
      <c r="F12" s="318" t="s">
        <v>283</v>
      </c>
      <c r="G12" s="318" t="s">
        <v>283</v>
      </c>
      <c r="H12" s="318" t="s">
        <v>85</v>
      </c>
      <c r="I12" s="318" t="s">
        <v>84</v>
      </c>
      <c r="J12" s="318" t="s">
        <v>1105</v>
      </c>
      <c r="K12" s="318" t="s">
        <v>1105</v>
      </c>
      <c r="M12" s="324" t="s">
        <v>319</v>
      </c>
      <c r="N12" s="324" t="s">
        <v>161</v>
      </c>
      <c r="O12" s="324" t="s">
        <v>1111</v>
      </c>
      <c r="P12" s="324" t="s">
        <v>83</v>
      </c>
      <c r="Q12" s="324" t="s">
        <v>836</v>
      </c>
      <c r="R12" s="324" t="s">
        <v>167</v>
      </c>
      <c r="S12" s="324" t="s">
        <v>83</v>
      </c>
      <c r="T12" s="324" t="s">
        <v>164</v>
      </c>
      <c r="U12" s="327" t="s">
        <v>1099</v>
      </c>
      <c r="V12" s="326" t="s">
        <v>318</v>
      </c>
      <c r="W12" s="327" t="s">
        <v>1099</v>
      </c>
      <c r="X12" s="326" t="s">
        <v>293</v>
      </c>
      <c r="Y12" s="326" t="s">
        <v>138</v>
      </c>
      <c r="Z12" s="325">
        <v>2</v>
      </c>
      <c r="AA12" s="328">
        <v>12.5</v>
      </c>
      <c r="AB12" s="328">
        <v>25</v>
      </c>
    </row>
    <row r="13" spans="1:28">
      <c r="A13" s="317" t="s">
        <v>83</v>
      </c>
      <c r="B13" s="317" t="s">
        <v>719</v>
      </c>
      <c r="C13" s="319" t="s">
        <v>84</v>
      </c>
      <c r="D13" s="319" t="s">
        <v>84</v>
      </c>
      <c r="E13" s="319" t="s">
        <v>138</v>
      </c>
      <c r="F13" s="319" t="s">
        <v>138</v>
      </c>
      <c r="G13" s="319" t="s">
        <v>84</v>
      </c>
      <c r="H13" s="319" t="s">
        <v>84</v>
      </c>
      <c r="I13" s="319" t="s">
        <v>84</v>
      </c>
      <c r="J13" s="319" t="s">
        <v>117</v>
      </c>
      <c r="K13" s="326" t="s">
        <v>117</v>
      </c>
      <c r="M13" s="324" t="s">
        <v>319</v>
      </c>
      <c r="N13" s="324" t="s">
        <v>161</v>
      </c>
      <c r="O13" s="324" t="s">
        <v>83</v>
      </c>
      <c r="P13" s="324" t="s">
        <v>1112</v>
      </c>
      <c r="Q13" s="324" t="s">
        <v>93</v>
      </c>
      <c r="R13" s="324" t="s">
        <v>168</v>
      </c>
      <c r="S13" s="324" t="s">
        <v>83</v>
      </c>
      <c r="T13" s="324" t="s">
        <v>164</v>
      </c>
      <c r="U13" s="327" t="s">
        <v>1099</v>
      </c>
      <c r="V13" s="326" t="s">
        <v>318</v>
      </c>
      <c r="W13" s="327" t="s">
        <v>1099</v>
      </c>
      <c r="X13" s="326" t="s">
        <v>296</v>
      </c>
      <c r="Y13" s="326" t="s">
        <v>209</v>
      </c>
      <c r="Z13" s="325">
        <v>3</v>
      </c>
      <c r="AA13" s="328">
        <v>12.5</v>
      </c>
      <c r="AB13" s="328">
        <v>37.5</v>
      </c>
    </row>
    <row r="14" spans="1:28">
      <c r="A14" s="317" t="s">
        <v>83</v>
      </c>
      <c r="B14" s="317" t="s">
        <v>86</v>
      </c>
      <c r="C14" s="319" t="s">
        <v>84</v>
      </c>
      <c r="D14" s="319" t="s">
        <v>138</v>
      </c>
      <c r="E14" s="319" t="s">
        <v>138</v>
      </c>
      <c r="F14" s="319" t="s">
        <v>85</v>
      </c>
      <c r="G14" s="319" t="s">
        <v>85</v>
      </c>
      <c r="H14" s="319" t="s">
        <v>85</v>
      </c>
      <c r="I14" s="319" t="s">
        <v>84</v>
      </c>
      <c r="J14" s="319" t="s">
        <v>95</v>
      </c>
      <c r="K14" s="326" t="s">
        <v>95</v>
      </c>
      <c r="M14" s="324" t="s">
        <v>319</v>
      </c>
      <c r="N14" s="324" t="s">
        <v>161</v>
      </c>
      <c r="O14" s="324" t="s">
        <v>1113</v>
      </c>
      <c r="P14" s="324" t="s">
        <v>1114</v>
      </c>
      <c r="Q14" s="324" t="s">
        <v>86</v>
      </c>
      <c r="R14" s="324" t="s">
        <v>166</v>
      </c>
      <c r="S14" s="324" t="s">
        <v>83</v>
      </c>
      <c r="T14" s="324" t="s">
        <v>164</v>
      </c>
      <c r="U14" s="327" t="s">
        <v>1099</v>
      </c>
      <c r="V14" s="326" t="s">
        <v>306</v>
      </c>
      <c r="W14" s="327" t="s">
        <v>1099</v>
      </c>
      <c r="X14" s="326" t="s">
        <v>327</v>
      </c>
      <c r="Y14" s="326" t="s">
        <v>138</v>
      </c>
      <c r="Z14" s="325">
        <v>2</v>
      </c>
      <c r="AA14" s="328">
        <v>12.5</v>
      </c>
      <c r="AB14" s="328">
        <v>25</v>
      </c>
    </row>
    <row r="15" spans="1:28">
      <c r="A15" s="317" t="s">
        <v>83</v>
      </c>
      <c r="B15" s="317" t="s">
        <v>836</v>
      </c>
      <c r="C15" s="319" t="s">
        <v>84</v>
      </c>
      <c r="D15" s="319" t="s">
        <v>138</v>
      </c>
      <c r="E15" s="319" t="s">
        <v>84</v>
      </c>
      <c r="F15" s="319" t="s">
        <v>85</v>
      </c>
      <c r="G15" s="319" t="s">
        <v>138</v>
      </c>
      <c r="H15" s="319" t="s">
        <v>84</v>
      </c>
      <c r="I15" s="319" t="s">
        <v>84</v>
      </c>
      <c r="J15" s="319" t="s">
        <v>118</v>
      </c>
      <c r="K15" s="326" t="s">
        <v>118</v>
      </c>
      <c r="M15" s="324" t="s">
        <v>319</v>
      </c>
      <c r="N15" s="324" t="s">
        <v>161</v>
      </c>
      <c r="O15" s="324" t="s">
        <v>83</v>
      </c>
      <c r="P15" s="324" t="s">
        <v>1112</v>
      </c>
      <c r="Q15" s="324" t="s">
        <v>93</v>
      </c>
      <c r="R15" s="324" t="s">
        <v>168</v>
      </c>
      <c r="S15" s="324" t="s">
        <v>83</v>
      </c>
      <c r="T15" s="324" t="s">
        <v>164</v>
      </c>
      <c r="U15" s="327" t="s">
        <v>1100</v>
      </c>
      <c r="V15" s="326" t="s">
        <v>318</v>
      </c>
      <c r="W15" s="327" t="s">
        <v>1100</v>
      </c>
      <c r="X15" s="326" t="s">
        <v>296</v>
      </c>
      <c r="Y15" s="326" t="s">
        <v>209</v>
      </c>
      <c r="Z15" s="325">
        <v>3</v>
      </c>
      <c r="AA15" s="328">
        <v>12.5</v>
      </c>
      <c r="AB15" s="328">
        <v>37.5</v>
      </c>
    </row>
    <row r="16" spans="1:28">
      <c r="A16" s="317" t="s">
        <v>83</v>
      </c>
      <c r="B16" s="317" t="s">
        <v>723</v>
      </c>
      <c r="C16" s="319" t="s">
        <v>84</v>
      </c>
      <c r="D16" s="319" t="s">
        <v>84</v>
      </c>
      <c r="E16" s="319" t="s">
        <v>85</v>
      </c>
      <c r="F16" s="319" t="s">
        <v>138</v>
      </c>
      <c r="G16" s="319" t="s">
        <v>117</v>
      </c>
      <c r="H16" s="319" t="s">
        <v>84</v>
      </c>
      <c r="I16" s="319" t="s">
        <v>84</v>
      </c>
      <c r="J16" s="319" t="s">
        <v>95</v>
      </c>
      <c r="K16" s="326" t="s">
        <v>95</v>
      </c>
      <c r="M16" s="324" t="s">
        <v>319</v>
      </c>
      <c r="N16" s="324" t="s">
        <v>161</v>
      </c>
      <c r="O16" s="324" t="s">
        <v>1115</v>
      </c>
      <c r="P16" s="324" t="s">
        <v>1114</v>
      </c>
      <c r="Q16" s="324" t="s">
        <v>86</v>
      </c>
      <c r="R16" s="324" t="s">
        <v>166</v>
      </c>
      <c r="S16" s="324" t="s">
        <v>83</v>
      </c>
      <c r="T16" s="324" t="s">
        <v>164</v>
      </c>
      <c r="U16" s="327" t="s">
        <v>1100</v>
      </c>
      <c r="V16" s="326" t="s">
        <v>1062</v>
      </c>
      <c r="W16" s="327" t="s">
        <v>1100</v>
      </c>
      <c r="X16" s="326" t="s">
        <v>1116</v>
      </c>
      <c r="Y16" s="326" t="s">
        <v>138</v>
      </c>
      <c r="Z16" s="325">
        <v>2</v>
      </c>
      <c r="AA16" s="328">
        <v>12.5</v>
      </c>
      <c r="AB16" s="328">
        <v>25</v>
      </c>
    </row>
    <row r="17" spans="1:28">
      <c r="A17" s="317" t="s">
        <v>83</v>
      </c>
      <c r="B17" s="317" t="s">
        <v>722</v>
      </c>
      <c r="C17" s="319" t="s">
        <v>84</v>
      </c>
      <c r="D17" s="319" t="s">
        <v>84</v>
      </c>
      <c r="E17" s="319" t="s">
        <v>84</v>
      </c>
      <c r="F17" s="319" t="s">
        <v>85</v>
      </c>
      <c r="G17" s="319" t="s">
        <v>85</v>
      </c>
      <c r="H17" s="319" t="s">
        <v>84</v>
      </c>
      <c r="I17" s="319" t="s">
        <v>84</v>
      </c>
      <c r="J17" s="319" t="s">
        <v>138</v>
      </c>
      <c r="K17" s="326" t="s">
        <v>138</v>
      </c>
      <c r="M17" s="324" t="s">
        <v>319</v>
      </c>
      <c r="N17" s="324" t="s">
        <v>161</v>
      </c>
      <c r="O17" s="324" t="s">
        <v>1117</v>
      </c>
      <c r="P17" s="324" t="s">
        <v>1118</v>
      </c>
      <c r="Q17" s="324" t="s">
        <v>719</v>
      </c>
      <c r="R17" s="324" t="s">
        <v>170</v>
      </c>
      <c r="S17" s="324" t="s">
        <v>83</v>
      </c>
      <c r="T17" s="324" t="s">
        <v>164</v>
      </c>
      <c r="U17" s="327" t="s">
        <v>1100</v>
      </c>
      <c r="V17" s="326" t="s">
        <v>293</v>
      </c>
      <c r="W17" s="327" t="s">
        <v>1100</v>
      </c>
      <c r="X17" s="326" t="s">
        <v>322</v>
      </c>
      <c r="Y17" s="326" t="s">
        <v>138</v>
      </c>
      <c r="Z17" s="325">
        <v>2</v>
      </c>
      <c r="AA17" s="328">
        <v>12.5</v>
      </c>
      <c r="AB17" s="328">
        <v>25</v>
      </c>
    </row>
    <row r="18" spans="1:28">
      <c r="A18" s="317" t="s">
        <v>83</v>
      </c>
      <c r="B18" s="317" t="s">
        <v>720</v>
      </c>
      <c r="C18" s="319" t="s">
        <v>738</v>
      </c>
      <c r="D18" s="319" t="s">
        <v>84</v>
      </c>
      <c r="E18" s="319" t="s">
        <v>85</v>
      </c>
      <c r="F18" s="319" t="s">
        <v>84</v>
      </c>
      <c r="G18" s="319" t="s">
        <v>84</v>
      </c>
      <c r="H18" s="319" t="s">
        <v>84</v>
      </c>
      <c r="I18" s="319" t="s">
        <v>84</v>
      </c>
      <c r="J18" s="319" t="s">
        <v>283</v>
      </c>
      <c r="K18" s="326" t="s">
        <v>283</v>
      </c>
      <c r="M18" s="324" t="s">
        <v>319</v>
      </c>
      <c r="N18" s="324" t="s">
        <v>161</v>
      </c>
      <c r="O18" s="324" t="s">
        <v>1119</v>
      </c>
      <c r="P18" s="324" t="s">
        <v>83</v>
      </c>
      <c r="Q18" s="324" t="s">
        <v>723</v>
      </c>
      <c r="R18" s="324" t="s">
        <v>216</v>
      </c>
      <c r="S18" s="324" t="s">
        <v>83</v>
      </c>
      <c r="T18" s="324" t="s">
        <v>164</v>
      </c>
      <c r="U18" s="327" t="s">
        <v>1100</v>
      </c>
      <c r="V18" s="326" t="s">
        <v>322</v>
      </c>
      <c r="W18" s="327" t="s">
        <v>1100</v>
      </c>
      <c r="X18" s="326" t="s">
        <v>306</v>
      </c>
      <c r="Y18" s="326" t="s">
        <v>85</v>
      </c>
      <c r="Z18" s="325">
        <v>1</v>
      </c>
      <c r="AA18" s="328">
        <v>12.5</v>
      </c>
      <c r="AB18" s="328">
        <v>12.5</v>
      </c>
    </row>
    <row r="19" spans="1:28">
      <c r="A19" s="317" t="s">
        <v>83</v>
      </c>
      <c r="B19" s="317" t="s">
        <v>93</v>
      </c>
      <c r="C19" s="319" t="s">
        <v>84</v>
      </c>
      <c r="D19" s="319" t="s">
        <v>209</v>
      </c>
      <c r="E19" s="319" t="s">
        <v>209</v>
      </c>
      <c r="F19" s="319" t="s">
        <v>138</v>
      </c>
      <c r="G19" s="319" t="s">
        <v>85</v>
      </c>
      <c r="H19" s="319" t="s">
        <v>84</v>
      </c>
      <c r="I19" s="319" t="s">
        <v>84</v>
      </c>
      <c r="J19" s="319" t="s">
        <v>283</v>
      </c>
      <c r="K19" s="326" t="s">
        <v>283</v>
      </c>
      <c r="M19" s="324" t="s">
        <v>319</v>
      </c>
      <c r="N19" s="324" t="s">
        <v>161</v>
      </c>
      <c r="O19" s="324" t="s">
        <v>1120</v>
      </c>
      <c r="P19" s="324" t="s">
        <v>83</v>
      </c>
      <c r="Q19" s="324" t="s">
        <v>720</v>
      </c>
      <c r="R19" s="324" t="s">
        <v>163</v>
      </c>
      <c r="S19" s="324" t="s">
        <v>83</v>
      </c>
      <c r="T19" s="324" t="s">
        <v>164</v>
      </c>
      <c r="U19" s="327" t="s">
        <v>1100</v>
      </c>
      <c r="V19" s="326" t="s">
        <v>359</v>
      </c>
      <c r="W19" s="327" t="s">
        <v>1100</v>
      </c>
      <c r="X19" s="326" t="s">
        <v>754</v>
      </c>
      <c r="Y19" s="326" t="s">
        <v>85</v>
      </c>
      <c r="Z19" s="325">
        <v>1</v>
      </c>
      <c r="AA19" s="328">
        <v>12.5</v>
      </c>
      <c r="AB19" s="328">
        <v>12.5</v>
      </c>
    </row>
    <row r="20" spans="1:28">
      <c r="A20" s="316" t="s">
        <v>105</v>
      </c>
      <c r="B20" s="317" t="s">
        <v>83</v>
      </c>
      <c r="C20" s="318" t="s">
        <v>198</v>
      </c>
      <c r="D20" s="318" t="s">
        <v>84</v>
      </c>
      <c r="E20" s="318" t="s">
        <v>84</v>
      </c>
      <c r="F20" s="318" t="s">
        <v>84</v>
      </c>
      <c r="G20" s="318" t="s">
        <v>84</v>
      </c>
      <c r="H20" s="318" t="s">
        <v>84</v>
      </c>
      <c r="I20" s="318" t="s">
        <v>84</v>
      </c>
      <c r="J20" s="318" t="s">
        <v>198</v>
      </c>
      <c r="K20" s="318" t="s">
        <v>198</v>
      </c>
      <c r="M20" s="324" t="s">
        <v>319</v>
      </c>
      <c r="N20" s="324" t="s">
        <v>161</v>
      </c>
      <c r="O20" s="324" t="s">
        <v>1111</v>
      </c>
      <c r="P20" s="324" t="s">
        <v>83</v>
      </c>
      <c r="Q20" s="324" t="s">
        <v>836</v>
      </c>
      <c r="R20" s="324" t="s">
        <v>167</v>
      </c>
      <c r="S20" s="324" t="s">
        <v>83</v>
      </c>
      <c r="T20" s="324" t="s">
        <v>164</v>
      </c>
      <c r="U20" s="327" t="s">
        <v>1101</v>
      </c>
      <c r="V20" s="326" t="s">
        <v>318</v>
      </c>
      <c r="W20" s="327" t="s">
        <v>1101</v>
      </c>
      <c r="X20" s="326" t="s">
        <v>292</v>
      </c>
      <c r="Y20" s="326" t="s">
        <v>85</v>
      </c>
      <c r="Z20" s="325">
        <v>1</v>
      </c>
      <c r="AA20" s="328">
        <v>12.5</v>
      </c>
      <c r="AB20" s="328">
        <v>12.5</v>
      </c>
    </row>
    <row r="21" spans="1:28">
      <c r="A21" s="317" t="s">
        <v>83</v>
      </c>
      <c r="B21" s="317" t="s">
        <v>836</v>
      </c>
      <c r="C21" s="319" t="s">
        <v>198</v>
      </c>
      <c r="D21" s="319" t="s">
        <v>84</v>
      </c>
      <c r="E21" s="319" t="s">
        <v>84</v>
      </c>
      <c r="F21" s="319" t="s">
        <v>84</v>
      </c>
      <c r="G21" s="319" t="s">
        <v>84</v>
      </c>
      <c r="H21" s="319" t="s">
        <v>84</v>
      </c>
      <c r="I21" s="319" t="s">
        <v>84</v>
      </c>
      <c r="J21" s="319" t="s">
        <v>198</v>
      </c>
      <c r="K21" s="326" t="s">
        <v>198</v>
      </c>
      <c r="M21" s="324" t="s">
        <v>319</v>
      </c>
      <c r="N21" s="324" t="s">
        <v>161</v>
      </c>
      <c r="O21" s="324" t="s">
        <v>83</v>
      </c>
      <c r="P21" s="324" t="s">
        <v>1112</v>
      </c>
      <c r="Q21" s="324" t="s">
        <v>93</v>
      </c>
      <c r="R21" s="324" t="s">
        <v>168</v>
      </c>
      <c r="S21" s="324" t="s">
        <v>83</v>
      </c>
      <c r="T21" s="324" t="s">
        <v>164</v>
      </c>
      <c r="U21" s="327" t="s">
        <v>1101</v>
      </c>
      <c r="V21" s="326" t="s">
        <v>318</v>
      </c>
      <c r="W21" s="327" t="s">
        <v>1101</v>
      </c>
      <c r="X21" s="326" t="s">
        <v>293</v>
      </c>
      <c r="Y21" s="326" t="s">
        <v>138</v>
      </c>
      <c r="Z21" s="325">
        <v>2</v>
      </c>
      <c r="AA21" s="328">
        <v>12.5</v>
      </c>
      <c r="AB21" s="328">
        <v>25</v>
      </c>
    </row>
    <row r="22" spans="1:28">
      <c r="A22" s="320" t="s">
        <v>94</v>
      </c>
      <c r="B22" s="321" t="s">
        <v>83</v>
      </c>
      <c r="C22" s="322" t="s">
        <v>622</v>
      </c>
      <c r="D22" s="322" t="s">
        <v>95</v>
      </c>
      <c r="E22" s="322" t="s">
        <v>283</v>
      </c>
      <c r="F22" s="322" t="s">
        <v>283</v>
      </c>
      <c r="G22" s="322" t="s">
        <v>283</v>
      </c>
      <c r="H22" s="322" t="s">
        <v>85</v>
      </c>
      <c r="I22" s="322" t="s">
        <v>84</v>
      </c>
      <c r="J22" s="322" t="s">
        <v>1106</v>
      </c>
      <c r="K22" s="322" t="s">
        <v>1106</v>
      </c>
      <c r="M22" s="324" t="s">
        <v>319</v>
      </c>
      <c r="N22" s="324" t="s">
        <v>161</v>
      </c>
      <c r="O22" s="324" t="s">
        <v>1121</v>
      </c>
      <c r="P22" s="324" t="s">
        <v>83</v>
      </c>
      <c r="Q22" s="324" t="s">
        <v>723</v>
      </c>
      <c r="R22" s="324" t="s">
        <v>216</v>
      </c>
      <c r="S22" s="324" t="s">
        <v>83</v>
      </c>
      <c r="T22" s="324" t="s">
        <v>164</v>
      </c>
      <c r="U22" s="327" t="s">
        <v>1101</v>
      </c>
      <c r="V22" s="326" t="s">
        <v>293</v>
      </c>
      <c r="W22" s="327" t="s">
        <v>1101</v>
      </c>
      <c r="X22" s="326" t="s">
        <v>322</v>
      </c>
      <c r="Y22" s="326" t="s">
        <v>138</v>
      </c>
      <c r="Z22" s="325">
        <v>2</v>
      </c>
      <c r="AA22" s="328">
        <v>12.5</v>
      </c>
      <c r="AB22" s="328">
        <v>25</v>
      </c>
    </row>
    <row r="23" spans="1:28">
      <c r="M23" s="324" t="s">
        <v>319</v>
      </c>
      <c r="N23" s="324" t="s">
        <v>161</v>
      </c>
      <c r="O23" s="324" t="s">
        <v>1122</v>
      </c>
      <c r="P23" s="324" t="s">
        <v>1114</v>
      </c>
      <c r="Q23" s="324" t="s">
        <v>86</v>
      </c>
      <c r="R23" s="324" t="s">
        <v>166</v>
      </c>
      <c r="S23" s="324" t="s">
        <v>83</v>
      </c>
      <c r="T23" s="324" t="s">
        <v>164</v>
      </c>
      <c r="U23" s="327" t="s">
        <v>1101</v>
      </c>
      <c r="V23" s="326" t="s">
        <v>296</v>
      </c>
      <c r="W23" s="327" t="s">
        <v>1101</v>
      </c>
      <c r="X23" s="326" t="s">
        <v>322</v>
      </c>
      <c r="Y23" s="326" t="s">
        <v>85</v>
      </c>
      <c r="Z23" s="325">
        <v>1</v>
      </c>
      <c r="AA23" s="328">
        <v>12.5</v>
      </c>
      <c r="AB23" s="328">
        <v>12.5</v>
      </c>
    </row>
    <row r="24" spans="1:28">
      <c r="J24" t="s">
        <v>839</v>
      </c>
      <c r="K24">
        <v>48.25</v>
      </c>
      <c r="M24" s="324" t="s">
        <v>319</v>
      </c>
      <c r="N24" s="324" t="s">
        <v>161</v>
      </c>
      <c r="O24" s="324" t="s">
        <v>1117</v>
      </c>
      <c r="P24" s="324" t="s">
        <v>1118</v>
      </c>
      <c r="Q24" s="324" t="s">
        <v>719</v>
      </c>
      <c r="R24" s="324" t="s">
        <v>170</v>
      </c>
      <c r="S24" s="324" t="s">
        <v>83</v>
      </c>
      <c r="T24" s="324" t="s">
        <v>164</v>
      </c>
      <c r="U24" s="327" t="s">
        <v>1101</v>
      </c>
      <c r="V24" s="326" t="s">
        <v>306</v>
      </c>
      <c r="W24" s="327" t="s">
        <v>1101</v>
      </c>
      <c r="X24" s="326" t="s">
        <v>327</v>
      </c>
      <c r="Y24" s="326" t="s">
        <v>138</v>
      </c>
      <c r="Z24" s="325">
        <v>2</v>
      </c>
      <c r="AA24" s="328">
        <v>12.5</v>
      </c>
      <c r="AB24" s="328">
        <v>25</v>
      </c>
    </row>
    <row r="25" spans="1:28">
      <c r="M25" s="324" t="s">
        <v>319</v>
      </c>
      <c r="N25" s="324" t="s">
        <v>161</v>
      </c>
      <c r="O25" s="324" t="s">
        <v>1123</v>
      </c>
      <c r="P25" s="324" t="s">
        <v>83</v>
      </c>
      <c r="Q25" s="324" t="s">
        <v>722</v>
      </c>
      <c r="R25" s="324" t="s">
        <v>165</v>
      </c>
      <c r="S25" s="324" t="s">
        <v>83</v>
      </c>
      <c r="T25" s="324" t="s">
        <v>164</v>
      </c>
      <c r="U25" s="327" t="s">
        <v>1101</v>
      </c>
      <c r="V25" s="326" t="s">
        <v>359</v>
      </c>
      <c r="W25" s="327" t="s">
        <v>1101</v>
      </c>
      <c r="X25" s="326" t="s">
        <v>754</v>
      </c>
      <c r="Y25" s="326" t="s">
        <v>85</v>
      </c>
      <c r="Z25" s="325">
        <v>1</v>
      </c>
      <c r="AA25" s="328">
        <v>12.5</v>
      </c>
      <c r="AB25" s="328">
        <v>12.5</v>
      </c>
    </row>
    <row r="26" spans="1:28">
      <c r="M26" s="324" t="s">
        <v>319</v>
      </c>
      <c r="N26" s="324" t="s">
        <v>161</v>
      </c>
      <c r="O26" s="324" t="s">
        <v>1124</v>
      </c>
      <c r="P26" s="324" t="s">
        <v>1114</v>
      </c>
      <c r="Q26" s="324" t="s">
        <v>86</v>
      </c>
      <c r="R26" s="324" t="s">
        <v>166</v>
      </c>
      <c r="S26" s="324" t="s">
        <v>83</v>
      </c>
      <c r="T26" s="324" t="s">
        <v>164</v>
      </c>
      <c r="U26" s="327" t="s">
        <v>1102</v>
      </c>
      <c r="V26" s="326" t="s">
        <v>318</v>
      </c>
      <c r="W26" s="327" t="s">
        <v>1102</v>
      </c>
      <c r="X26" s="326" t="s">
        <v>292</v>
      </c>
      <c r="Y26" s="326" t="s">
        <v>85</v>
      </c>
      <c r="Z26" s="325">
        <v>1</v>
      </c>
      <c r="AA26" s="328">
        <v>12.5</v>
      </c>
      <c r="AB26" s="328">
        <v>12.5</v>
      </c>
    </row>
    <row r="27" spans="1:28">
      <c r="M27" s="324" t="s">
        <v>319</v>
      </c>
      <c r="N27" s="324" t="s">
        <v>161</v>
      </c>
      <c r="O27" s="324" t="s">
        <v>1111</v>
      </c>
      <c r="P27" s="324" t="s">
        <v>83</v>
      </c>
      <c r="Q27" s="324" t="s">
        <v>836</v>
      </c>
      <c r="R27" s="324" t="s">
        <v>167</v>
      </c>
      <c r="S27" s="324" t="s">
        <v>83</v>
      </c>
      <c r="T27" s="324" t="s">
        <v>164</v>
      </c>
      <c r="U27" s="327" t="s">
        <v>1102</v>
      </c>
      <c r="V27" s="326" t="s">
        <v>318</v>
      </c>
      <c r="W27" s="327" t="s">
        <v>1102</v>
      </c>
      <c r="X27" s="326" t="s">
        <v>293</v>
      </c>
      <c r="Y27" s="326" t="s">
        <v>138</v>
      </c>
      <c r="Z27" s="325">
        <v>2</v>
      </c>
      <c r="AA27" s="328">
        <v>12.5</v>
      </c>
      <c r="AB27" s="328">
        <v>25</v>
      </c>
    </row>
    <row r="28" spans="1:28">
      <c r="M28" s="324" t="s">
        <v>319</v>
      </c>
      <c r="N28" s="324" t="s">
        <v>161</v>
      </c>
      <c r="O28" s="324" t="s">
        <v>83</v>
      </c>
      <c r="P28" s="324" t="s">
        <v>1112</v>
      </c>
      <c r="Q28" s="324" t="s">
        <v>93</v>
      </c>
      <c r="R28" s="324" t="s">
        <v>168</v>
      </c>
      <c r="S28" s="324" t="s">
        <v>83</v>
      </c>
      <c r="T28" s="324" t="s">
        <v>164</v>
      </c>
      <c r="U28" s="327" t="s">
        <v>1102</v>
      </c>
      <c r="V28" s="326" t="s">
        <v>318</v>
      </c>
      <c r="W28" s="327" t="s">
        <v>1102</v>
      </c>
      <c r="X28" s="326" t="s">
        <v>292</v>
      </c>
      <c r="Y28" s="326" t="s">
        <v>85</v>
      </c>
      <c r="Z28" s="325">
        <v>1</v>
      </c>
      <c r="AA28" s="328">
        <v>12.5</v>
      </c>
      <c r="AB28" s="328">
        <v>12.5</v>
      </c>
    </row>
    <row r="29" spans="1:28">
      <c r="M29" s="324" t="s">
        <v>319</v>
      </c>
      <c r="N29" s="324" t="s">
        <v>161</v>
      </c>
      <c r="O29" s="324" t="s">
        <v>1125</v>
      </c>
      <c r="P29" s="324" t="s">
        <v>83</v>
      </c>
      <c r="Q29" s="324" t="s">
        <v>723</v>
      </c>
      <c r="R29" s="324" t="s">
        <v>216</v>
      </c>
      <c r="S29" s="324" t="s">
        <v>83</v>
      </c>
      <c r="T29" s="324" t="s">
        <v>164</v>
      </c>
      <c r="U29" s="327" t="s">
        <v>1102</v>
      </c>
      <c r="V29" s="326" t="s">
        <v>322</v>
      </c>
      <c r="W29" s="327" t="s">
        <v>1102</v>
      </c>
      <c r="X29" s="326" t="s">
        <v>307</v>
      </c>
      <c r="Y29" s="326" t="s">
        <v>138</v>
      </c>
      <c r="Z29" s="325">
        <v>2</v>
      </c>
      <c r="AA29" s="328">
        <v>12.5</v>
      </c>
      <c r="AB29" s="328">
        <v>25</v>
      </c>
    </row>
    <row r="30" spans="1:28">
      <c r="M30" s="324" t="s">
        <v>319</v>
      </c>
      <c r="N30" s="324" t="s">
        <v>161</v>
      </c>
      <c r="O30" s="324" t="s">
        <v>1126</v>
      </c>
      <c r="P30" s="324" t="s">
        <v>83</v>
      </c>
      <c r="Q30" s="324" t="s">
        <v>723</v>
      </c>
      <c r="R30" s="324" t="s">
        <v>216</v>
      </c>
      <c r="S30" s="324" t="s">
        <v>83</v>
      </c>
      <c r="T30" s="324" t="s">
        <v>164</v>
      </c>
      <c r="U30" s="327" t="s">
        <v>1102</v>
      </c>
      <c r="V30" s="326" t="s">
        <v>327</v>
      </c>
      <c r="W30" s="327" t="s">
        <v>1102</v>
      </c>
      <c r="X30" s="326" t="s">
        <v>377</v>
      </c>
      <c r="Y30" s="326" t="s">
        <v>138</v>
      </c>
      <c r="Z30" s="325">
        <v>2</v>
      </c>
      <c r="AA30" s="328">
        <v>12.5</v>
      </c>
      <c r="AB30" s="328">
        <v>25</v>
      </c>
    </row>
    <row r="31" spans="1:28">
      <c r="M31" s="324" t="s">
        <v>319</v>
      </c>
      <c r="N31" s="324" t="s">
        <v>161</v>
      </c>
      <c r="O31" s="324" t="s">
        <v>1127</v>
      </c>
      <c r="P31" s="324" t="s">
        <v>83</v>
      </c>
      <c r="Q31" s="324" t="s">
        <v>722</v>
      </c>
      <c r="R31" s="324" t="s">
        <v>165</v>
      </c>
      <c r="S31" s="324" t="s">
        <v>83</v>
      </c>
      <c r="T31" s="324" t="s">
        <v>164</v>
      </c>
      <c r="U31" s="327" t="s">
        <v>1102</v>
      </c>
      <c r="V31" s="326" t="s">
        <v>754</v>
      </c>
      <c r="W31" s="327" t="s">
        <v>1102</v>
      </c>
      <c r="X31" s="326" t="s">
        <v>399</v>
      </c>
      <c r="Y31" s="326" t="s">
        <v>85</v>
      </c>
      <c r="Z31" s="325">
        <v>1</v>
      </c>
      <c r="AA31" s="328">
        <v>12.5</v>
      </c>
      <c r="AB31" s="328">
        <v>12.5</v>
      </c>
    </row>
    <row r="32" spans="1:28">
      <c r="M32" s="324" t="s">
        <v>319</v>
      </c>
      <c r="N32" s="324" t="s">
        <v>161</v>
      </c>
      <c r="O32" s="324" t="s">
        <v>1128</v>
      </c>
      <c r="P32" s="324" t="s">
        <v>1114</v>
      </c>
      <c r="Q32" s="324" t="s">
        <v>86</v>
      </c>
      <c r="R32" s="324" t="s">
        <v>166</v>
      </c>
      <c r="S32" s="324" t="s">
        <v>83</v>
      </c>
      <c r="T32" s="324" t="s">
        <v>164</v>
      </c>
      <c r="U32" s="327" t="s">
        <v>1103</v>
      </c>
      <c r="V32" s="326" t="s">
        <v>318</v>
      </c>
      <c r="W32" s="327" t="s">
        <v>1103</v>
      </c>
      <c r="X32" s="326" t="s">
        <v>292</v>
      </c>
      <c r="Y32" s="326" t="s">
        <v>85</v>
      </c>
      <c r="Z32" s="325">
        <v>1</v>
      </c>
      <c r="AA32" s="328">
        <v>12.5</v>
      </c>
      <c r="AB32" s="328">
        <v>12.5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E758D-7EFB-49C2-BB87-899CBA1B484D}">
  <dimension ref="A1:AB23"/>
  <sheetViews>
    <sheetView topLeftCell="F1" workbookViewId="0">
      <selection activeCell="O73" sqref="O73"/>
    </sheetView>
  </sheetViews>
  <sheetFormatPr baseColWidth="10" defaultColWidth="8.83203125" defaultRowHeight="15"/>
  <cols>
    <col min="1" max="1" width="28.1640625" bestFit="1" customWidth="1"/>
    <col min="2" max="2" width="13.33203125" bestFit="1" customWidth="1"/>
    <col min="3" max="9" width="10.1640625" bestFit="1" customWidth="1"/>
    <col min="10" max="10" width="8.1640625" bestFit="1" customWidth="1"/>
    <col min="11" max="11" width="11.33203125" bestFit="1" customWidth="1"/>
    <col min="13" max="13" width="11.6640625" bestFit="1" customWidth="1"/>
    <col min="14" max="14" width="12.33203125" bestFit="1" customWidth="1"/>
    <col min="15" max="15" width="102.5" bestFit="1" customWidth="1"/>
    <col min="16" max="16" width="11.33203125" bestFit="1" customWidth="1"/>
    <col min="17" max="17" width="13.33203125" bestFit="1" customWidth="1"/>
    <col min="18" max="18" width="15.1640625" bestFit="1" customWidth="1"/>
    <col min="19" max="19" width="5.1640625" bestFit="1" customWidth="1"/>
    <col min="20" max="20" width="7.33203125" bestFit="1" customWidth="1"/>
    <col min="21" max="21" width="9.1640625" bestFit="1" customWidth="1"/>
    <col min="22" max="22" width="10.33203125" bestFit="1" customWidth="1"/>
    <col min="24" max="24" width="10.33203125" bestFit="1" customWidth="1"/>
    <col min="25" max="25" width="10.5" bestFit="1" customWidth="1"/>
    <col min="26" max="26" width="16" bestFit="1" customWidth="1"/>
    <col min="27" max="27" width="15.83203125" bestFit="1" customWidth="1"/>
    <col min="28" max="28" width="12.5" bestFit="1" customWidth="1"/>
  </cols>
  <sheetData>
    <row r="1" spans="1:28">
      <c r="A1" s="329" t="s">
        <v>72</v>
      </c>
      <c r="B1" s="329" t="s">
        <v>73</v>
      </c>
      <c r="C1" s="329" t="s">
        <v>1130</v>
      </c>
      <c r="D1" s="329" t="s">
        <v>1131</v>
      </c>
      <c r="E1" s="329" t="s">
        <v>1132</v>
      </c>
      <c r="F1" s="329" t="s">
        <v>1133</v>
      </c>
      <c r="G1" s="329" t="s">
        <v>1134</v>
      </c>
      <c r="H1" s="329" t="s">
        <v>1135</v>
      </c>
      <c r="I1" s="329" t="s">
        <v>1136</v>
      </c>
      <c r="J1" s="329" t="s">
        <v>81</v>
      </c>
      <c r="K1" s="84" t="s">
        <v>430</v>
      </c>
      <c r="M1" s="336" t="s">
        <v>72</v>
      </c>
      <c r="N1" s="336" t="s">
        <v>146</v>
      </c>
      <c r="O1" s="336" t="s">
        <v>147</v>
      </c>
      <c r="P1" s="336" t="s">
        <v>148</v>
      </c>
      <c r="Q1" s="336" t="s">
        <v>73</v>
      </c>
      <c r="R1" s="336" t="s">
        <v>149</v>
      </c>
      <c r="S1" s="336" t="s">
        <v>150</v>
      </c>
      <c r="T1" s="336" t="s">
        <v>151</v>
      </c>
      <c r="U1" s="336" t="s">
        <v>152</v>
      </c>
      <c r="V1" s="336" t="s">
        <v>153</v>
      </c>
      <c r="W1" s="336" t="s">
        <v>154</v>
      </c>
      <c r="X1" s="336" t="s">
        <v>155</v>
      </c>
      <c r="Y1" s="336" t="s">
        <v>156</v>
      </c>
      <c r="Z1" s="336" t="s">
        <v>157</v>
      </c>
      <c r="AA1" s="336" t="s">
        <v>158</v>
      </c>
      <c r="AB1" s="336" t="s">
        <v>159</v>
      </c>
    </row>
    <row r="2" spans="1:28">
      <c r="A2" s="329" t="s">
        <v>82</v>
      </c>
      <c r="B2" s="330" t="s">
        <v>83</v>
      </c>
      <c r="C2" s="331" t="s">
        <v>139</v>
      </c>
      <c r="D2" s="331" t="s">
        <v>84</v>
      </c>
      <c r="E2" s="331" t="s">
        <v>84</v>
      </c>
      <c r="F2" s="331" t="s">
        <v>84</v>
      </c>
      <c r="G2" s="331" t="s">
        <v>84</v>
      </c>
      <c r="H2" s="331" t="s">
        <v>84</v>
      </c>
      <c r="I2" s="331" t="s">
        <v>84</v>
      </c>
      <c r="J2" s="331" t="s">
        <v>139</v>
      </c>
      <c r="K2" s="331" t="s">
        <v>139</v>
      </c>
      <c r="M2" s="337" t="s">
        <v>160</v>
      </c>
      <c r="N2" s="337" t="s">
        <v>161</v>
      </c>
      <c r="O2" s="337" t="s">
        <v>590</v>
      </c>
      <c r="P2" s="337" t="s">
        <v>83</v>
      </c>
      <c r="Q2" s="337" t="s">
        <v>836</v>
      </c>
      <c r="R2" s="337" t="s">
        <v>167</v>
      </c>
      <c r="S2" s="337" t="s">
        <v>83</v>
      </c>
      <c r="T2" s="337" t="s">
        <v>164</v>
      </c>
      <c r="U2" s="340" t="s">
        <v>1130</v>
      </c>
      <c r="V2" s="339" t="s">
        <v>318</v>
      </c>
      <c r="W2" s="340" t="s">
        <v>1130</v>
      </c>
      <c r="X2" s="339" t="s">
        <v>406</v>
      </c>
      <c r="Y2" s="339" t="s">
        <v>189</v>
      </c>
      <c r="Z2" s="338">
        <v>0.75</v>
      </c>
      <c r="AA2" s="341">
        <v>12.5</v>
      </c>
      <c r="AB2" s="341">
        <v>9.3800000000000008</v>
      </c>
    </row>
    <row r="3" spans="1:28">
      <c r="A3" s="330" t="s">
        <v>83</v>
      </c>
      <c r="B3" s="330" t="s">
        <v>86</v>
      </c>
      <c r="C3" s="332" t="s">
        <v>139</v>
      </c>
      <c r="D3" s="332" t="s">
        <v>84</v>
      </c>
      <c r="E3" s="332" t="s">
        <v>84</v>
      </c>
      <c r="F3" s="332" t="s">
        <v>84</v>
      </c>
      <c r="G3" s="332" t="s">
        <v>84</v>
      </c>
      <c r="H3" s="332" t="s">
        <v>84</v>
      </c>
      <c r="I3" s="332" t="s">
        <v>84</v>
      </c>
      <c r="J3" s="332" t="s">
        <v>139</v>
      </c>
      <c r="K3" s="332" t="s">
        <v>139</v>
      </c>
      <c r="M3" s="337" t="s">
        <v>160</v>
      </c>
      <c r="N3" s="337" t="s">
        <v>161</v>
      </c>
      <c r="O3" s="337" t="s">
        <v>162</v>
      </c>
      <c r="P3" s="337" t="s">
        <v>83</v>
      </c>
      <c r="Q3" s="337" t="s">
        <v>93</v>
      </c>
      <c r="R3" s="337" t="s">
        <v>168</v>
      </c>
      <c r="S3" s="337" t="s">
        <v>83</v>
      </c>
      <c r="T3" s="337" t="s">
        <v>164</v>
      </c>
      <c r="U3" s="340" t="s">
        <v>1130</v>
      </c>
      <c r="V3" s="339" t="s">
        <v>318</v>
      </c>
      <c r="W3" s="340" t="s">
        <v>1130</v>
      </c>
      <c r="X3" s="339" t="s">
        <v>406</v>
      </c>
      <c r="Y3" s="339" t="s">
        <v>189</v>
      </c>
      <c r="Z3" s="338">
        <v>0.75</v>
      </c>
      <c r="AA3" s="341">
        <v>12.5</v>
      </c>
      <c r="AB3" s="341">
        <v>9.3800000000000008</v>
      </c>
    </row>
    <row r="4" spans="1:28">
      <c r="A4" s="329" t="s">
        <v>87</v>
      </c>
      <c r="B4" s="330" t="s">
        <v>83</v>
      </c>
      <c r="C4" s="331" t="s">
        <v>249</v>
      </c>
      <c r="D4" s="331" t="s">
        <v>84</v>
      </c>
      <c r="E4" s="331" t="s">
        <v>84</v>
      </c>
      <c r="F4" s="331" t="s">
        <v>84</v>
      </c>
      <c r="G4" s="331" t="s">
        <v>84</v>
      </c>
      <c r="H4" s="331" t="s">
        <v>84</v>
      </c>
      <c r="I4" s="331" t="s">
        <v>84</v>
      </c>
      <c r="J4" s="331" t="s">
        <v>249</v>
      </c>
      <c r="K4" s="331" t="s">
        <v>249</v>
      </c>
      <c r="M4" s="337" t="s">
        <v>160</v>
      </c>
      <c r="N4" s="337" t="s">
        <v>161</v>
      </c>
      <c r="O4" s="337" t="s">
        <v>162</v>
      </c>
      <c r="P4" s="337" t="s">
        <v>83</v>
      </c>
      <c r="Q4" s="337" t="s">
        <v>86</v>
      </c>
      <c r="R4" s="337" t="s">
        <v>166</v>
      </c>
      <c r="S4" s="337" t="s">
        <v>83</v>
      </c>
      <c r="T4" s="337" t="s">
        <v>164</v>
      </c>
      <c r="U4" s="340" t="s">
        <v>1130</v>
      </c>
      <c r="V4" s="339" t="s">
        <v>292</v>
      </c>
      <c r="W4" s="340" t="s">
        <v>1130</v>
      </c>
      <c r="X4" s="339" t="s">
        <v>294</v>
      </c>
      <c r="Y4" s="339" t="s">
        <v>189</v>
      </c>
      <c r="Z4" s="338">
        <v>0.75</v>
      </c>
      <c r="AA4" s="341">
        <v>12.5</v>
      </c>
      <c r="AB4" s="341">
        <v>9.3800000000000008</v>
      </c>
    </row>
    <row r="5" spans="1:28">
      <c r="A5" s="330" t="s">
        <v>83</v>
      </c>
      <c r="B5" s="330" t="s">
        <v>719</v>
      </c>
      <c r="C5" s="332" t="s">
        <v>189</v>
      </c>
      <c r="D5" s="332" t="s">
        <v>84</v>
      </c>
      <c r="E5" s="332" t="s">
        <v>84</v>
      </c>
      <c r="F5" s="332" t="s">
        <v>84</v>
      </c>
      <c r="G5" s="332" t="s">
        <v>84</v>
      </c>
      <c r="H5" s="332" t="s">
        <v>84</v>
      </c>
      <c r="I5" s="332" t="s">
        <v>84</v>
      </c>
      <c r="J5" s="332" t="s">
        <v>189</v>
      </c>
      <c r="K5" s="332" t="s">
        <v>189</v>
      </c>
      <c r="M5" s="337" t="s">
        <v>160</v>
      </c>
      <c r="N5" s="337" t="s">
        <v>161</v>
      </c>
      <c r="O5" s="337" t="s">
        <v>460</v>
      </c>
      <c r="P5" s="337" t="s">
        <v>83</v>
      </c>
      <c r="Q5" s="337" t="s">
        <v>723</v>
      </c>
      <c r="R5" s="337" t="s">
        <v>216</v>
      </c>
      <c r="S5" s="337" t="s">
        <v>83</v>
      </c>
      <c r="T5" s="337" t="s">
        <v>164</v>
      </c>
      <c r="U5" s="340" t="s">
        <v>1130</v>
      </c>
      <c r="V5" s="339" t="s">
        <v>292</v>
      </c>
      <c r="W5" s="340" t="s">
        <v>1130</v>
      </c>
      <c r="X5" s="339" t="s">
        <v>294</v>
      </c>
      <c r="Y5" s="339" t="s">
        <v>189</v>
      </c>
      <c r="Z5" s="338">
        <v>0.75</v>
      </c>
      <c r="AA5" s="341">
        <v>12.5</v>
      </c>
      <c r="AB5" s="341">
        <v>9.3800000000000008</v>
      </c>
    </row>
    <row r="6" spans="1:28">
      <c r="A6" s="330" t="s">
        <v>83</v>
      </c>
      <c r="B6" s="330" t="s">
        <v>86</v>
      </c>
      <c r="C6" s="332" t="s">
        <v>189</v>
      </c>
      <c r="D6" s="332" t="s">
        <v>84</v>
      </c>
      <c r="E6" s="332" t="s">
        <v>84</v>
      </c>
      <c r="F6" s="332" t="s">
        <v>84</v>
      </c>
      <c r="G6" s="332" t="s">
        <v>84</v>
      </c>
      <c r="H6" s="332" t="s">
        <v>84</v>
      </c>
      <c r="I6" s="332" t="s">
        <v>84</v>
      </c>
      <c r="J6" s="332" t="s">
        <v>189</v>
      </c>
      <c r="K6" s="332" t="s">
        <v>189</v>
      </c>
      <c r="M6" s="337" t="s">
        <v>160</v>
      </c>
      <c r="N6" s="337" t="s">
        <v>161</v>
      </c>
      <c r="O6" s="337" t="s">
        <v>1139</v>
      </c>
      <c r="P6" s="337" t="s">
        <v>83</v>
      </c>
      <c r="Q6" s="337" t="s">
        <v>722</v>
      </c>
      <c r="R6" s="337" t="s">
        <v>165</v>
      </c>
      <c r="S6" s="337" t="s">
        <v>83</v>
      </c>
      <c r="T6" s="337" t="s">
        <v>164</v>
      </c>
      <c r="U6" s="340" t="s">
        <v>1130</v>
      </c>
      <c r="V6" s="339" t="s">
        <v>292</v>
      </c>
      <c r="W6" s="340" t="s">
        <v>1130</v>
      </c>
      <c r="X6" s="339" t="s">
        <v>294</v>
      </c>
      <c r="Y6" s="339" t="s">
        <v>189</v>
      </c>
      <c r="Z6" s="338">
        <v>0.75</v>
      </c>
      <c r="AA6" s="341">
        <v>12.5</v>
      </c>
      <c r="AB6" s="341">
        <v>9.3800000000000008</v>
      </c>
    </row>
    <row r="7" spans="1:28">
      <c r="A7" s="330" t="s">
        <v>83</v>
      </c>
      <c r="B7" s="330" t="s">
        <v>836</v>
      </c>
      <c r="C7" s="332" t="s">
        <v>189</v>
      </c>
      <c r="D7" s="332" t="s">
        <v>84</v>
      </c>
      <c r="E7" s="332" t="s">
        <v>84</v>
      </c>
      <c r="F7" s="332" t="s">
        <v>84</v>
      </c>
      <c r="G7" s="332" t="s">
        <v>84</v>
      </c>
      <c r="H7" s="332" t="s">
        <v>84</v>
      </c>
      <c r="I7" s="332" t="s">
        <v>84</v>
      </c>
      <c r="J7" s="332" t="s">
        <v>189</v>
      </c>
      <c r="K7" s="332" t="s">
        <v>189</v>
      </c>
      <c r="M7" s="337" t="s">
        <v>160</v>
      </c>
      <c r="N7" s="337" t="s">
        <v>161</v>
      </c>
      <c r="O7" s="337" t="s">
        <v>594</v>
      </c>
      <c r="P7" s="337" t="s">
        <v>83</v>
      </c>
      <c r="Q7" s="337" t="s">
        <v>719</v>
      </c>
      <c r="R7" s="337" t="s">
        <v>170</v>
      </c>
      <c r="S7" s="337" t="s">
        <v>83</v>
      </c>
      <c r="T7" s="337" t="s">
        <v>164</v>
      </c>
      <c r="U7" s="340" t="s">
        <v>1130</v>
      </c>
      <c r="V7" s="339" t="s">
        <v>292</v>
      </c>
      <c r="W7" s="340" t="s">
        <v>1130</v>
      </c>
      <c r="X7" s="339" t="s">
        <v>294</v>
      </c>
      <c r="Y7" s="339" t="s">
        <v>189</v>
      </c>
      <c r="Z7" s="338">
        <v>0.75</v>
      </c>
      <c r="AA7" s="341">
        <v>12.5</v>
      </c>
      <c r="AB7" s="341">
        <v>9.3800000000000008</v>
      </c>
    </row>
    <row r="8" spans="1:28">
      <c r="A8" s="330" t="s">
        <v>83</v>
      </c>
      <c r="B8" s="330" t="s">
        <v>723</v>
      </c>
      <c r="C8" s="332" t="s">
        <v>189</v>
      </c>
      <c r="D8" s="332" t="s">
        <v>84</v>
      </c>
      <c r="E8" s="332" t="s">
        <v>84</v>
      </c>
      <c r="F8" s="332" t="s">
        <v>84</v>
      </c>
      <c r="G8" s="332" t="s">
        <v>84</v>
      </c>
      <c r="H8" s="332" t="s">
        <v>84</v>
      </c>
      <c r="I8" s="332" t="s">
        <v>84</v>
      </c>
      <c r="J8" s="332" t="s">
        <v>189</v>
      </c>
      <c r="K8" s="332" t="s">
        <v>189</v>
      </c>
      <c r="M8" s="337" t="s">
        <v>319</v>
      </c>
      <c r="N8" s="337" t="s">
        <v>161</v>
      </c>
      <c r="O8" s="337" t="s">
        <v>1140</v>
      </c>
      <c r="P8" s="337" t="s">
        <v>1112</v>
      </c>
      <c r="Q8" s="337" t="s">
        <v>93</v>
      </c>
      <c r="R8" s="337" t="s">
        <v>168</v>
      </c>
      <c r="S8" s="337" t="s">
        <v>83</v>
      </c>
      <c r="T8" s="337" t="s">
        <v>164</v>
      </c>
      <c r="U8" s="340" t="s">
        <v>1130</v>
      </c>
      <c r="V8" s="339" t="s">
        <v>778</v>
      </c>
      <c r="W8" s="340" t="s">
        <v>1130</v>
      </c>
      <c r="X8" s="339" t="s">
        <v>370</v>
      </c>
      <c r="Y8" s="339" t="s">
        <v>117</v>
      </c>
      <c r="Z8" s="338">
        <v>4</v>
      </c>
      <c r="AA8" s="341">
        <v>12.5</v>
      </c>
      <c r="AB8" s="341">
        <v>50</v>
      </c>
    </row>
    <row r="9" spans="1:28">
      <c r="A9" s="330" t="s">
        <v>83</v>
      </c>
      <c r="B9" s="330" t="s">
        <v>722</v>
      </c>
      <c r="C9" s="332" t="s">
        <v>189</v>
      </c>
      <c r="D9" s="332" t="s">
        <v>84</v>
      </c>
      <c r="E9" s="332" t="s">
        <v>84</v>
      </c>
      <c r="F9" s="332" t="s">
        <v>84</v>
      </c>
      <c r="G9" s="332" t="s">
        <v>84</v>
      </c>
      <c r="H9" s="332" t="s">
        <v>84</v>
      </c>
      <c r="I9" s="332" t="s">
        <v>84</v>
      </c>
      <c r="J9" s="332" t="s">
        <v>189</v>
      </c>
      <c r="K9" s="332" t="s">
        <v>189</v>
      </c>
      <c r="M9" s="337" t="s">
        <v>171</v>
      </c>
      <c r="N9" s="337" t="s">
        <v>161</v>
      </c>
      <c r="O9" s="337" t="s">
        <v>652</v>
      </c>
      <c r="P9" s="337" t="s">
        <v>83</v>
      </c>
      <c r="Q9" s="337" t="s">
        <v>86</v>
      </c>
      <c r="R9" s="337" t="s">
        <v>166</v>
      </c>
      <c r="S9" s="337" t="s">
        <v>83</v>
      </c>
      <c r="T9" s="337" t="s">
        <v>164</v>
      </c>
      <c r="U9" s="340" t="s">
        <v>1130</v>
      </c>
      <c r="V9" s="339" t="s">
        <v>328</v>
      </c>
      <c r="W9" s="340" t="s">
        <v>1130</v>
      </c>
      <c r="X9" s="339" t="s">
        <v>423</v>
      </c>
      <c r="Y9" s="339" t="s">
        <v>139</v>
      </c>
      <c r="Z9" s="338">
        <v>0.25</v>
      </c>
      <c r="AA9" s="341">
        <v>12.5</v>
      </c>
      <c r="AB9" s="341">
        <v>3.13</v>
      </c>
    </row>
    <row r="10" spans="1:28">
      <c r="A10" s="330" t="s">
        <v>83</v>
      </c>
      <c r="B10" s="330" t="s">
        <v>93</v>
      </c>
      <c r="C10" s="332" t="s">
        <v>189</v>
      </c>
      <c r="D10" s="332" t="s">
        <v>84</v>
      </c>
      <c r="E10" s="332" t="s">
        <v>84</v>
      </c>
      <c r="F10" s="332" t="s">
        <v>84</v>
      </c>
      <c r="G10" s="332" t="s">
        <v>84</v>
      </c>
      <c r="H10" s="332" t="s">
        <v>84</v>
      </c>
      <c r="I10" s="332" t="s">
        <v>84</v>
      </c>
      <c r="J10" s="332" t="s">
        <v>189</v>
      </c>
      <c r="K10" s="332" t="s">
        <v>189</v>
      </c>
      <c r="M10" s="337" t="s">
        <v>319</v>
      </c>
      <c r="N10" s="337" t="s">
        <v>161</v>
      </c>
      <c r="O10" s="337" t="s">
        <v>1141</v>
      </c>
      <c r="P10" s="337" t="s">
        <v>1142</v>
      </c>
      <c r="Q10" s="337" t="s">
        <v>722</v>
      </c>
      <c r="R10" s="337" t="s">
        <v>165</v>
      </c>
      <c r="S10" s="337" t="s">
        <v>83</v>
      </c>
      <c r="T10" s="337" t="s">
        <v>164</v>
      </c>
      <c r="U10" s="340" t="s">
        <v>1130</v>
      </c>
      <c r="V10" s="339" t="s">
        <v>330</v>
      </c>
      <c r="W10" s="340" t="s">
        <v>1130</v>
      </c>
      <c r="X10" s="339" t="s">
        <v>360</v>
      </c>
      <c r="Y10" s="339" t="s">
        <v>85</v>
      </c>
      <c r="Z10" s="338">
        <v>1</v>
      </c>
      <c r="AA10" s="341">
        <v>12.5</v>
      </c>
      <c r="AB10" s="341">
        <v>12.5</v>
      </c>
    </row>
    <row r="11" spans="1:28">
      <c r="A11" s="329" t="s">
        <v>140</v>
      </c>
      <c r="B11" s="330" t="s">
        <v>83</v>
      </c>
      <c r="C11" s="331" t="s">
        <v>84</v>
      </c>
      <c r="D11" s="331" t="s">
        <v>84</v>
      </c>
      <c r="E11" s="331" t="s">
        <v>84</v>
      </c>
      <c r="F11" s="331" t="s">
        <v>84</v>
      </c>
      <c r="G11" s="331" t="s">
        <v>84</v>
      </c>
      <c r="H11" s="331" t="s">
        <v>139</v>
      </c>
      <c r="I11" s="331" t="s">
        <v>84</v>
      </c>
      <c r="J11" s="331" t="s">
        <v>139</v>
      </c>
      <c r="K11" s="331" t="s">
        <v>139</v>
      </c>
      <c r="M11" s="337" t="s">
        <v>319</v>
      </c>
      <c r="N11" s="337" t="s">
        <v>161</v>
      </c>
      <c r="O11" s="337" t="s">
        <v>1143</v>
      </c>
      <c r="P11" s="337" t="s">
        <v>1071</v>
      </c>
      <c r="Q11" s="337" t="s">
        <v>86</v>
      </c>
      <c r="R11" s="337" t="s">
        <v>166</v>
      </c>
      <c r="S11" s="337" t="s">
        <v>83</v>
      </c>
      <c r="T11" s="337" t="s">
        <v>164</v>
      </c>
      <c r="U11" s="340" t="s">
        <v>1131</v>
      </c>
      <c r="V11" s="339" t="s">
        <v>318</v>
      </c>
      <c r="W11" s="340" t="s">
        <v>1131</v>
      </c>
      <c r="X11" s="339" t="s">
        <v>293</v>
      </c>
      <c r="Y11" s="339" t="s">
        <v>138</v>
      </c>
      <c r="Z11" s="338">
        <v>2</v>
      </c>
      <c r="AA11" s="341">
        <v>12.5</v>
      </c>
      <c r="AB11" s="341">
        <v>25</v>
      </c>
    </row>
    <row r="12" spans="1:28">
      <c r="A12" s="330" t="s">
        <v>83</v>
      </c>
      <c r="B12" s="330" t="s">
        <v>719</v>
      </c>
      <c r="C12" s="332" t="s">
        <v>84</v>
      </c>
      <c r="D12" s="332" t="s">
        <v>84</v>
      </c>
      <c r="E12" s="332" t="s">
        <v>84</v>
      </c>
      <c r="F12" s="332" t="s">
        <v>84</v>
      </c>
      <c r="G12" s="332" t="s">
        <v>84</v>
      </c>
      <c r="H12" s="332" t="s">
        <v>139</v>
      </c>
      <c r="I12" s="332" t="s">
        <v>84</v>
      </c>
      <c r="J12" s="332" t="s">
        <v>139</v>
      </c>
      <c r="K12" s="332" t="s">
        <v>139</v>
      </c>
      <c r="M12" s="337" t="s">
        <v>319</v>
      </c>
      <c r="N12" s="337" t="s">
        <v>161</v>
      </c>
      <c r="O12" s="337" t="s">
        <v>1144</v>
      </c>
      <c r="P12" s="337" t="s">
        <v>1071</v>
      </c>
      <c r="Q12" s="337" t="s">
        <v>86</v>
      </c>
      <c r="R12" s="337" t="s">
        <v>166</v>
      </c>
      <c r="S12" s="337" t="s">
        <v>83</v>
      </c>
      <c r="T12" s="337" t="s">
        <v>164</v>
      </c>
      <c r="U12" s="340" t="s">
        <v>1132</v>
      </c>
      <c r="V12" s="339" t="s">
        <v>318</v>
      </c>
      <c r="W12" s="340" t="s">
        <v>1132</v>
      </c>
      <c r="X12" s="339" t="s">
        <v>293</v>
      </c>
      <c r="Y12" s="339" t="s">
        <v>138</v>
      </c>
      <c r="Z12" s="338">
        <v>2</v>
      </c>
      <c r="AA12" s="341">
        <v>12.5</v>
      </c>
      <c r="AB12" s="341">
        <v>25</v>
      </c>
    </row>
    <row r="13" spans="1:28">
      <c r="A13" s="329" t="s">
        <v>282</v>
      </c>
      <c r="B13" s="330" t="s">
        <v>83</v>
      </c>
      <c r="C13" s="331" t="s">
        <v>118</v>
      </c>
      <c r="D13" s="331" t="s">
        <v>138</v>
      </c>
      <c r="E13" s="331" t="s">
        <v>241</v>
      </c>
      <c r="F13" s="331" t="s">
        <v>138</v>
      </c>
      <c r="G13" s="331" t="s">
        <v>198</v>
      </c>
      <c r="H13" s="331" t="s">
        <v>84</v>
      </c>
      <c r="I13" s="331" t="s">
        <v>84</v>
      </c>
      <c r="J13" s="331" t="s">
        <v>935</v>
      </c>
      <c r="K13" s="331" t="s">
        <v>935</v>
      </c>
      <c r="M13" s="337" t="s">
        <v>319</v>
      </c>
      <c r="N13" s="337" t="s">
        <v>161</v>
      </c>
      <c r="O13" s="337" t="s">
        <v>1145</v>
      </c>
      <c r="P13" s="337" t="s">
        <v>1118</v>
      </c>
      <c r="Q13" s="337" t="s">
        <v>719</v>
      </c>
      <c r="R13" s="337" t="s">
        <v>170</v>
      </c>
      <c r="S13" s="337" t="s">
        <v>83</v>
      </c>
      <c r="T13" s="337" t="s">
        <v>164</v>
      </c>
      <c r="U13" s="340" t="s">
        <v>1132</v>
      </c>
      <c r="V13" s="339" t="s">
        <v>322</v>
      </c>
      <c r="W13" s="340" t="s">
        <v>1132</v>
      </c>
      <c r="X13" s="339" t="s">
        <v>306</v>
      </c>
      <c r="Y13" s="339" t="s">
        <v>85</v>
      </c>
      <c r="Z13" s="338">
        <v>1</v>
      </c>
      <c r="AA13" s="341">
        <v>12.5</v>
      </c>
      <c r="AB13" s="341">
        <v>12.5</v>
      </c>
    </row>
    <row r="14" spans="1:28">
      <c r="A14" s="330" t="s">
        <v>83</v>
      </c>
      <c r="B14" s="330" t="s">
        <v>719</v>
      </c>
      <c r="C14" s="332" t="s">
        <v>84</v>
      </c>
      <c r="D14" s="332" t="s">
        <v>84</v>
      </c>
      <c r="E14" s="332" t="s">
        <v>85</v>
      </c>
      <c r="F14" s="332" t="s">
        <v>138</v>
      </c>
      <c r="G14" s="332" t="s">
        <v>198</v>
      </c>
      <c r="H14" s="332" t="s">
        <v>84</v>
      </c>
      <c r="I14" s="332" t="s">
        <v>84</v>
      </c>
      <c r="J14" s="332" t="s">
        <v>245</v>
      </c>
      <c r="K14" s="332" t="s">
        <v>245</v>
      </c>
      <c r="M14" s="337" t="s">
        <v>319</v>
      </c>
      <c r="N14" s="337" t="s">
        <v>161</v>
      </c>
      <c r="O14" s="337" t="s">
        <v>1146</v>
      </c>
      <c r="P14" s="337" t="s">
        <v>1142</v>
      </c>
      <c r="Q14" s="337" t="s">
        <v>722</v>
      </c>
      <c r="R14" s="337" t="s">
        <v>165</v>
      </c>
      <c r="S14" s="337" t="s">
        <v>83</v>
      </c>
      <c r="T14" s="337" t="s">
        <v>164</v>
      </c>
      <c r="U14" s="340" t="s">
        <v>1132</v>
      </c>
      <c r="V14" s="339" t="s">
        <v>360</v>
      </c>
      <c r="W14" s="340" t="s">
        <v>1132</v>
      </c>
      <c r="X14" s="339" t="s">
        <v>780</v>
      </c>
      <c r="Y14" s="339" t="s">
        <v>210</v>
      </c>
      <c r="Z14" s="338">
        <v>1.75</v>
      </c>
      <c r="AA14" s="341">
        <v>12.5</v>
      </c>
      <c r="AB14" s="341">
        <v>21.88</v>
      </c>
    </row>
    <row r="15" spans="1:28">
      <c r="A15" s="330" t="s">
        <v>83</v>
      </c>
      <c r="B15" s="330" t="s">
        <v>86</v>
      </c>
      <c r="C15" s="332" t="s">
        <v>84</v>
      </c>
      <c r="D15" s="332" t="s">
        <v>138</v>
      </c>
      <c r="E15" s="332" t="s">
        <v>138</v>
      </c>
      <c r="F15" s="332" t="s">
        <v>84</v>
      </c>
      <c r="G15" s="332" t="s">
        <v>84</v>
      </c>
      <c r="H15" s="332" t="s">
        <v>84</v>
      </c>
      <c r="I15" s="332" t="s">
        <v>84</v>
      </c>
      <c r="J15" s="332" t="s">
        <v>117</v>
      </c>
      <c r="K15" s="332" t="s">
        <v>117</v>
      </c>
      <c r="M15" s="337" t="s">
        <v>319</v>
      </c>
      <c r="N15" s="337" t="s">
        <v>161</v>
      </c>
      <c r="O15" s="337" t="s">
        <v>1147</v>
      </c>
      <c r="P15" s="337" t="s">
        <v>1148</v>
      </c>
      <c r="Q15" s="337" t="s">
        <v>720</v>
      </c>
      <c r="R15" s="337" t="s">
        <v>163</v>
      </c>
      <c r="S15" s="337" t="s">
        <v>83</v>
      </c>
      <c r="T15" s="337" t="s">
        <v>164</v>
      </c>
      <c r="U15" s="340" t="s">
        <v>1132</v>
      </c>
      <c r="V15" s="339" t="s">
        <v>399</v>
      </c>
      <c r="W15" s="340" t="s">
        <v>1132</v>
      </c>
      <c r="X15" s="339" t="s">
        <v>1149</v>
      </c>
      <c r="Y15" s="339" t="s">
        <v>210</v>
      </c>
      <c r="Z15" s="338">
        <v>1.75</v>
      </c>
      <c r="AA15" s="341">
        <v>12.5</v>
      </c>
      <c r="AB15" s="341">
        <v>21.88</v>
      </c>
    </row>
    <row r="16" spans="1:28">
      <c r="A16" s="330" t="s">
        <v>83</v>
      </c>
      <c r="B16" s="330" t="s">
        <v>722</v>
      </c>
      <c r="C16" s="332" t="s">
        <v>85</v>
      </c>
      <c r="D16" s="332" t="s">
        <v>84</v>
      </c>
      <c r="E16" s="332" t="s">
        <v>210</v>
      </c>
      <c r="F16" s="332" t="s">
        <v>84</v>
      </c>
      <c r="G16" s="332" t="s">
        <v>84</v>
      </c>
      <c r="H16" s="332" t="s">
        <v>84</v>
      </c>
      <c r="I16" s="332" t="s">
        <v>84</v>
      </c>
      <c r="J16" s="332" t="s">
        <v>142</v>
      </c>
      <c r="K16" s="332" t="s">
        <v>142</v>
      </c>
      <c r="M16" s="337" t="s">
        <v>319</v>
      </c>
      <c r="N16" s="337" t="s">
        <v>161</v>
      </c>
      <c r="O16" s="337" t="s">
        <v>1150</v>
      </c>
      <c r="P16" s="337" t="s">
        <v>1118</v>
      </c>
      <c r="Q16" s="337" t="s">
        <v>719</v>
      </c>
      <c r="R16" s="337" t="s">
        <v>170</v>
      </c>
      <c r="S16" s="337" t="s">
        <v>83</v>
      </c>
      <c r="T16" s="337" t="s">
        <v>164</v>
      </c>
      <c r="U16" s="340" t="s">
        <v>1133</v>
      </c>
      <c r="V16" s="339" t="s">
        <v>293</v>
      </c>
      <c r="W16" s="340" t="s">
        <v>1133</v>
      </c>
      <c r="X16" s="339" t="s">
        <v>322</v>
      </c>
      <c r="Y16" s="339" t="s">
        <v>138</v>
      </c>
      <c r="Z16" s="338">
        <v>2</v>
      </c>
      <c r="AA16" s="341">
        <v>12.5</v>
      </c>
      <c r="AB16" s="341">
        <v>25</v>
      </c>
    </row>
    <row r="17" spans="1:28">
      <c r="A17" s="330" t="s">
        <v>83</v>
      </c>
      <c r="B17" s="330" t="s">
        <v>720</v>
      </c>
      <c r="C17" s="332" t="s">
        <v>84</v>
      </c>
      <c r="D17" s="332" t="s">
        <v>84</v>
      </c>
      <c r="E17" s="332" t="s">
        <v>210</v>
      </c>
      <c r="F17" s="332" t="s">
        <v>84</v>
      </c>
      <c r="G17" s="332" t="s">
        <v>84</v>
      </c>
      <c r="H17" s="332" t="s">
        <v>84</v>
      </c>
      <c r="I17" s="332" t="s">
        <v>84</v>
      </c>
      <c r="J17" s="332" t="s">
        <v>210</v>
      </c>
      <c r="K17" s="332" t="s">
        <v>210</v>
      </c>
      <c r="M17" s="337" t="s">
        <v>31</v>
      </c>
      <c r="N17" s="337" t="s">
        <v>161</v>
      </c>
      <c r="O17" s="337" t="s">
        <v>1151</v>
      </c>
      <c r="P17" s="337" t="s">
        <v>83</v>
      </c>
      <c r="Q17" s="337" t="s">
        <v>836</v>
      </c>
      <c r="R17" s="337" t="s">
        <v>167</v>
      </c>
      <c r="S17" s="337" t="s">
        <v>83</v>
      </c>
      <c r="T17" s="337" t="s">
        <v>164</v>
      </c>
      <c r="U17" s="340" t="s">
        <v>1134</v>
      </c>
      <c r="V17" s="339" t="s">
        <v>318</v>
      </c>
      <c r="W17" s="340" t="s">
        <v>1134</v>
      </c>
      <c r="X17" s="339" t="s">
        <v>293</v>
      </c>
      <c r="Y17" s="339" t="s">
        <v>138</v>
      </c>
      <c r="Z17" s="338">
        <v>2</v>
      </c>
      <c r="AA17" s="341">
        <v>12.5</v>
      </c>
      <c r="AB17" s="341">
        <v>25</v>
      </c>
    </row>
    <row r="18" spans="1:28">
      <c r="A18" s="330" t="s">
        <v>83</v>
      </c>
      <c r="B18" s="330" t="s">
        <v>93</v>
      </c>
      <c r="C18" s="332" t="s">
        <v>117</v>
      </c>
      <c r="D18" s="332" t="s">
        <v>84</v>
      </c>
      <c r="E18" s="332" t="s">
        <v>84</v>
      </c>
      <c r="F18" s="332" t="s">
        <v>84</v>
      </c>
      <c r="G18" s="332" t="s">
        <v>84</v>
      </c>
      <c r="H18" s="332" t="s">
        <v>84</v>
      </c>
      <c r="I18" s="332" t="s">
        <v>84</v>
      </c>
      <c r="J18" s="332" t="s">
        <v>117</v>
      </c>
      <c r="K18" s="332" t="s">
        <v>117</v>
      </c>
      <c r="M18" s="337" t="s">
        <v>319</v>
      </c>
      <c r="N18" s="337" t="s">
        <v>161</v>
      </c>
      <c r="O18" s="337" t="s">
        <v>1152</v>
      </c>
      <c r="P18" s="337" t="s">
        <v>1118</v>
      </c>
      <c r="Q18" s="337" t="s">
        <v>719</v>
      </c>
      <c r="R18" s="337" t="s">
        <v>170</v>
      </c>
      <c r="S18" s="337" t="s">
        <v>83</v>
      </c>
      <c r="T18" s="337" t="s">
        <v>164</v>
      </c>
      <c r="U18" s="340" t="s">
        <v>1134</v>
      </c>
      <c r="V18" s="339" t="s">
        <v>322</v>
      </c>
      <c r="W18" s="340" t="s">
        <v>1134</v>
      </c>
      <c r="X18" s="339" t="s">
        <v>340</v>
      </c>
      <c r="Y18" s="339" t="s">
        <v>198</v>
      </c>
      <c r="Z18" s="338">
        <v>0.5</v>
      </c>
      <c r="AA18" s="341">
        <v>12.5</v>
      </c>
      <c r="AB18" s="341">
        <v>6.25</v>
      </c>
    </row>
    <row r="19" spans="1:28">
      <c r="A19" s="329" t="s">
        <v>286</v>
      </c>
      <c r="B19" s="330" t="s">
        <v>83</v>
      </c>
      <c r="C19" s="331" t="s">
        <v>84</v>
      </c>
      <c r="D19" s="331" t="s">
        <v>84</v>
      </c>
      <c r="E19" s="331" t="s">
        <v>84</v>
      </c>
      <c r="F19" s="331" t="s">
        <v>84</v>
      </c>
      <c r="G19" s="331" t="s">
        <v>138</v>
      </c>
      <c r="H19" s="331" t="s">
        <v>84</v>
      </c>
      <c r="I19" s="331" t="s">
        <v>84</v>
      </c>
      <c r="J19" s="331" t="s">
        <v>138</v>
      </c>
      <c r="K19" s="331" t="s">
        <v>138</v>
      </c>
      <c r="M19" s="337" t="s">
        <v>217</v>
      </c>
      <c r="N19" s="337" t="s">
        <v>161</v>
      </c>
      <c r="O19" s="337" t="s">
        <v>1153</v>
      </c>
      <c r="P19" s="337" t="s">
        <v>83</v>
      </c>
      <c r="Q19" s="337" t="s">
        <v>719</v>
      </c>
      <c r="R19" s="337" t="s">
        <v>170</v>
      </c>
      <c r="S19" s="337" t="s">
        <v>83</v>
      </c>
      <c r="T19" s="337" t="s">
        <v>164</v>
      </c>
      <c r="U19" s="340" t="s">
        <v>1135</v>
      </c>
      <c r="V19" s="339" t="s">
        <v>293</v>
      </c>
      <c r="W19" s="340" t="s">
        <v>1135</v>
      </c>
      <c r="X19" s="339" t="s">
        <v>621</v>
      </c>
      <c r="Y19" s="339" t="s">
        <v>139</v>
      </c>
      <c r="Z19" s="338">
        <v>0.25</v>
      </c>
      <c r="AA19" s="341">
        <v>12.5</v>
      </c>
      <c r="AB19" s="341">
        <v>3.13</v>
      </c>
    </row>
    <row r="20" spans="1:28">
      <c r="A20" s="330" t="s">
        <v>83</v>
      </c>
      <c r="B20" s="330" t="s">
        <v>836</v>
      </c>
      <c r="C20" s="332" t="s">
        <v>84</v>
      </c>
      <c r="D20" s="332" t="s">
        <v>84</v>
      </c>
      <c r="E20" s="332" t="s">
        <v>84</v>
      </c>
      <c r="F20" s="332" t="s">
        <v>84</v>
      </c>
      <c r="G20" s="332" t="s">
        <v>138</v>
      </c>
      <c r="H20" s="332" t="s">
        <v>84</v>
      </c>
      <c r="I20" s="332" t="s">
        <v>84</v>
      </c>
      <c r="J20" s="332" t="s">
        <v>138</v>
      </c>
      <c r="K20" s="332" t="s">
        <v>138</v>
      </c>
    </row>
    <row r="21" spans="1:28">
      <c r="A21" s="333" t="s">
        <v>94</v>
      </c>
      <c r="B21" s="334" t="s">
        <v>83</v>
      </c>
      <c r="C21" s="335" t="s">
        <v>1137</v>
      </c>
      <c r="D21" s="335" t="s">
        <v>138</v>
      </c>
      <c r="E21" s="335" t="s">
        <v>241</v>
      </c>
      <c r="F21" s="335" t="s">
        <v>138</v>
      </c>
      <c r="G21" s="335" t="s">
        <v>141</v>
      </c>
      <c r="H21" s="335" t="s">
        <v>139</v>
      </c>
      <c r="I21" s="335" t="s">
        <v>84</v>
      </c>
      <c r="J21" s="335" t="s">
        <v>1138</v>
      </c>
      <c r="K21" s="335" t="s">
        <v>1138</v>
      </c>
    </row>
    <row r="23" spans="1:28">
      <c r="J23" t="s">
        <v>1154</v>
      </c>
      <c r="K23">
        <v>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43FD5-5E84-45C0-955B-DF82E79DC18C}">
  <dimension ref="A1:AB33"/>
  <sheetViews>
    <sheetView topLeftCell="H20" workbookViewId="0">
      <selection activeCell="O88" sqref="O88"/>
    </sheetView>
  </sheetViews>
  <sheetFormatPr baseColWidth="10" defaultColWidth="8.83203125" defaultRowHeight="15"/>
  <cols>
    <col min="1" max="1" width="29.6640625" bestFit="1" customWidth="1"/>
    <col min="2" max="2" width="16.33203125" bestFit="1" customWidth="1"/>
    <col min="3" max="9" width="9.83203125" bestFit="1" customWidth="1"/>
    <col min="10" max="10" width="8" bestFit="1" customWidth="1"/>
    <col min="11" max="11" width="11.6640625" bestFit="1" customWidth="1"/>
    <col min="13" max="13" width="13" bestFit="1" customWidth="1"/>
    <col min="14" max="14" width="14.1640625" bestFit="1" customWidth="1"/>
    <col min="15" max="15" width="174" bestFit="1" customWidth="1"/>
    <col min="16" max="16" width="13" bestFit="1" customWidth="1"/>
    <col min="17" max="17" width="16.33203125"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5" bestFit="1" customWidth="1"/>
  </cols>
  <sheetData>
    <row r="1" spans="1:28">
      <c r="A1" s="342" t="s">
        <v>72</v>
      </c>
      <c r="B1" s="342" t="s">
        <v>73</v>
      </c>
      <c r="C1" s="342" t="s">
        <v>1155</v>
      </c>
      <c r="D1" s="342" t="s">
        <v>1156</v>
      </c>
      <c r="E1" s="342" t="s">
        <v>1157</v>
      </c>
      <c r="F1" s="342" t="s">
        <v>1158</v>
      </c>
      <c r="G1" s="342" t="s">
        <v>1159</v>
      </c>
      <c r="H1" s="342" t="s">
        <v>1160</v>
      </c>
      <c r="I1" s="342" t="s">
        <v>1161</v>
      </c>
      <c r="J1" s="342" t="s">
        <v>81</v>
      </c>
      <c r="K1" s="84" t="s">
        <v>430</v>
      </c>
      <c r="M1" s="349" t="s">
        <v>72</v>
      </c>
      <c r="N1" s="349" t="s">
        <v>146</v>
      </c>
      <c r="O1" s="349" t="s">
        <v>147</v>
      </c>
      <c r="P1" s="349" t="s">
        <v>148</v>
      </c>
      <c r="Q1" s="349" t="s">
        <v>73</v>
      </c>
      <c r="R1" s="349" t="s">
        <v>149</v>
      </c>
      <c r="S1" s="349" t="s">
        <v>150</v>
      </c>
      <c r="T1" s="349" t="s">
        <v>151</v>
      </c>
      <c r="U1" s="349" t="s">
        <v>152</v>
      </c>
      <c r="V1" s="349" t="s">
        <v>153</v>
      </c>
      <c r="W1" s="349" t="s">
        <v>154</v>
      </c>
      <c r="X1" s="349" t="s">
        <v>155</v>
      </c>
      <c r="Y1" s="349" t="s">
        <v>156</v>
      </c>
      <c r="Z1" s="349" t="s">
        <v>157</v>
      </c>
      <c r="AA1" s="349" t="s">
        <v>158</v>
      </c>
      <c r="AB1" s="349" t="s">
        <v>159</v>
      </c>
    </row>
    <row r="2" spans="1:28">
      <c r="A2" s="342" t="s">
        <v>82</v>
      </c>
      <c r="B2" s="343" t="s">
        <v>83</v>
      </c>
      <c r="C2" s="344" t="s">
        <v>84</v>
      </c>
      <c r="D2" s="344" t="s">
        <v>84</v>
      </c>
      <c r="E2" s="344" t="s">
        <v>139</v>
      </c>
      <c r="F2" s="344" t="s">
        <v>84</v>
      </c>
      <c r="G2" s="344" t="s">
        <v>84</v>
      </c>
      <c r="H2" s="344" t="s">
        <v>84</v>
      </c>
      <c r="I2" s="344" t="s">
        <v>84</v>
      </c>
      <c r="J2" s="344" t="s">
        <v>139</v>
      </c>
      <c r="K2" s="344" t="s">
        <v>139</v>
      </c>
      <c r="M2" s="350" t="s">
        <v>160</v>
      </c>
      <c r="N2" s="350" t="s">
        <v>161</v>
      </c>
      <c r="O2" s="350" t="s">
        <v>1169</v>
      </c>
      <c r="P2" s="350" t="s">
        <v>83</v>
      </c>
      <c r="Q2" s="350" t="s">
        <v>836</v>
      </c>
      <c r="R2" s="350" t="s">
        <v>167</v>
      </c>
      <c r="S2" s="350" t="s">
        <v>83</v>
      </c>
      <c r="T2" s="350" t="s">
        <v>164</v>
      </c>
      <c r="U2" s="353" t="s">
        <v>1155</v>
      </c>
      <c r="V2" s="352" t="s">
        <v>318</v>
      </c>
      <c r="W2" s="353" t="s">
        <v>1155</v>
      </c>
      <c r="X2" s="352" t="s">
        <v>351</v>
      </c>
      <c r="Y2" s="352" t="s">
        <v>198</v>
      </c>
      <c r="Z2" s="351">
        <v>0.5</v>
      </c>
      <c r="AA2" s="354">
        <v>12.5</v>
      </c>
      <c r="AB2" s="354">
        <v>6.25</v>
      </c>
    </row>
    <row r="3" spans="1:28">
      <c r="A3" s="343" t="s">
        <v>83</v>
      </c>
      <c r="B3" s="343" t="s">
        <v>86</v>
      </c>
      <c r="C3" s="345" t="s">
        <v>84</v>
      </c>
      <c r="D3" s="345" t="s">
        <v>84</v>
      </c>
      <c r="E3" s="345" t="s">
        <v>139</v>
      </c>
      <c r="F3" s="345" t="s">
        <v>84</v>
      </c>
      <c r="G3" s="345" t="s">
        <v>84</v>
      </c>
      <c r="H3" s="345" t="s">
        <v>84</v>
      </c>
      <c r="I3" s="345" t="s">
        <v>84</v>
      </c>
      <c r="J3" s="345" t="s">
        <v>139</v>
      </c>
      <c r="K3" s="345" t="s">
        <v>139</v>
      </c>
      <c r="M3" s="350" t="s">
        <v>217</v>
      </c>
      <c r="N3" s="350" t="s">
        <v>161</v>
      </c>
      <c r="O3" s="350" t="s">
        <v>1170</v>
      </c>
      <c r="P3" s="350" t="s">
        <v>83</v>
      </c>
      <c r="Q3" s="350" t="s">
        <v>836</v>
      </c>
      <c r="R3" s="350" t="s">
        <v>167</v>
      </c>
      <c r="S3" s="350" t="s">
        <v>83</v>
      </c>
      <c r="T3" s="350" t="s">
        <v>164</v>
      </c>
      <c r="U3" s="353" t="s">
        <v>1155</v>
      </c>
      <c r="V3" s="352" t="s">
        <v>351</v>
      </c>
      <c r="W3" s="353" t="s">
        <v>1155</v>
      </c>
      <c r="X3" s="352" t="s">
        <v>406</v>
      </c>
      <c r="Y3" s="352" t="s">
        <v>139</v>
      </c>
      <c r="Z3" s="351">
        <v>0.25</v>
      </c>
      <c r="AA3" s="354">
        <v>12.5</v>
      </c>
      <c r="AB3" s="354">
        <v>3.13</v>
      </c>
    </row>
    <row r="4" spans="1:28">
      <c r="A4" s="342" t="s">
        <v>87</v>
      </c>
      <c r="B4" s="343" t="s">
        <v>83</v>
      </c>
      <c r="C4" s="344" t="s">
        <v>209</v>
      </c>
      <c r="D4" s="344" t="s">
        <v>84</v>
      </c>
      <c r="E4" s="344" t="s">
        <v>84</v>
      </c>
      <c r="F4" s="344" t="s">
        <v>84</v>
      </c>
      <c r="G4" s="344" t="s">
        <v>84</v>
      </c>
      <c r="H4" s="344" t="s">
        <v>84</v>
      </c>
      <c r="I4" s="344" t="s">
        <v>84</v>
      </c>
      <c r="J4" s="344" t="s">
        <v>209</v>
      </c>
      <c r="K4" s="344" t="s">
        <v>209</v>
      </c>
      <c r="M4" s="350" t="s">
        <v>177</v>
      </c>
      <c r="N4" s="350" t="s">
        <v>161</v>
      </c>
      <c r="O4" s="350" t="s">
        <v>1171</v>
      </c>
      <c r="P4" s="350" t="s">
        <v>83</v>
      </c>
      <c r="Q4" s="350" t="s">
        <v>836</v>
      </c>
      <c r="R4" s="350" t="s">
        <v>167</v>
      </c>
      <c r="S4" s="350" t="s">
        <v>83</v>
      </c>
      <c r="T4" s="350" t="s">
        <v>164</v>
      </c>
      <c r="U4" s="353" t="s">
        <v>1155</v>
      </c>
      <c r="V4" s="352" t="s">
        <v>406</v>
      </c>
      <c r="W4" s="353" t="s">
        <v>1155</v>
      </c>
      <c r="X4" s="352" t="s">
        <v>292</v>
      </c>
      <c r="Y4" s="352" t="s">
        <v>139</v>
      </c>
      <c r="Z4" s="351">
        <v>0.25</v>
      </c>
      <c r="AA4" s="354">
        <v>12.5</v>
      </c>
      <c r="AB4" s="354">
        <v>3.13</v>
      </c>
    </row>
    <row r="5" spans="1:28">
      <c r="A5" s="343" t="s">
        <v>83</v>
      </c>
      <c r="B5" s="343" t="s">
        <v>719</v>
      </c>
      <c r="C5" s="345" t="s">
        <v>198</v>
      </c>
      <c r="D5" s="345" t="s">
        <v>84</v>
      </c>
      <c r="E5" s="345" t="s">
        <v>84</v>
      </c>
      <c r="F5" s="345" t="s">
        <v>84</v>
      </c>
      <c r="G5" s="345" t="s">
        <v>84</v>
      </c>
      <c r="H5" s="345" t="s">
        <v>84</v>
      </c>
      <c r="I5" s="345" t="s">
        <v>84</v>
      </c>
      <c r="J5" s="345" t="s">
        <v>198</v>
      </c>
      <c r="K5" s="345" t="s">
        <v>198</v>
      </c>
      <c r="M5" s="350" t="s">
        <v>160</v>
      </c>
      <c r="N5" s="350" t="s">
        <v>161</v>
      </c>
      <c r="O5" s="350" t="s">
        <v>162</v>
      </c>
      <c r="P5" s="350" t="s">
        <v>83</v>
      </c>
      <c r="Q5" s="350" t="s">
        <v>86</v>
      </c>
      <c r="R5" s="350" t="s">
        <v>166</v>
      </c>
      <c r="S5" s="350" t="s">
        <v>83</v>
      </c>
      <c r="T5" s="350" t="s">
        <v>164</v>
      </c>
      <c r="U5" s="353" t="s">
        <v>1155</v>
      </c>
      <c r="V5" s="352" t="s">
        <v>292</v>
      </c>
      <c r="W5" s="353" t="s">
        <v>1155</v>
      </c>
      <c r="X5" s="352" t="s">
        <v>313</v>
      </c>
      <c r="Y5" s="352" t="s">
        <v>198</v>
      </c>
      <c r="Z5" s="351">
        <v>0.5</v>
      </c>
      <c r="AA5" s="354">
        <v>12.5</v>
      </c>
      <c r="AB5" s="354">
        <v>6.25</v>
      </c>
    </row>
    <row r="6" spans="1:28">
      <c r="A6" s="343" t="s">
        <v>83</v>
      </c>
      <c r="B6" s="343" t="s">
        <v>86</v>
      </c>
      <c r="C6" s="345" t="s">
        <v>198</v>
      </c>
      <c r="D6" s="345" t="s">
        <v>84</v>
      </c>
      <c r="E6" s="345" t="s">
        <v>84</v>
      </c>
      <c r="F6" s="345" t="s">
        <v>84</v>
      </c>
      <c r="G6" s="345" t="s">
        <v>84</v>
      </c>
      <c r="H6" s="345" t="s">
        <v>84</v>
      </c>
      <c r="I6" s="345" t="s">
        <v>84</v>
      </c>
      <c r="J6" s="345" t="s">
        <v>198</v>
      </c>
      <c r="K6" s="345" t="s">
        <v>198</v>
      </c>
      <c r="M6" s="350" t="s">
        <v>160</v>
      </c>
      <c r="N6" s="350" t="s">
        <v>161</v>
      </c>
      <c r="O6" s="350" t="s">
        <v>1172</v>
      </c>
      <c r="P6" s="350" t="s">
        <v>83</v>
      </c>
      <c r="Q6" s="350" t="s">
        <v>723</v>
      </c>
      <c r="R6" s="350" t="s">
        <v>216</v>
      </c>
      <c r="S6" s="350" t="s">
        <v>83</v>
      </c>
      <c r="T6" s="350" t="s">
        <v>164</v>
      </c>
      <c r="U6" s="353" t="s">
        <v>1155</v>
      </c>
      <c r="V6" s="352" t="s">
        <v>292</v>
      </c>
      <c r="W6" s="353" t="s">
        <v>1155</v>
      </c>
      <c r="X6" s="352" t="s">
        <v>313</v>
      </c>
      <c r="Y6" s="352" t="s">
        <v>198</v>
      </c>
      <c r="Z6" s="351">
        <v>0.5</v>
      </c>
      <c r="AA6" s="354">
        <v>12.5</v>
      </c>
      <c r="AB6" s="354">
        <v>6.25</v>
      </c>
    </row>
    <row r="7" spans="1:28">
      <c r="A7" s="343" t="s">
        <v>83</v>
      </c>
      <c r="B7" s="343" t="s">
        <v>836</v>
      </c>
      <c r="C7" s="345" t="s">
        <v>198</v>
      </c>
      <c r="D7" s="345" t="s">
        <v>84</v>
      </c>
      <c r="E7" s="345" t="s">
        <v>84</v>
      </c>
      <c r="F7" s="345" t="s">
        <v>84</v>
      </c>
      <c r="G7" s="345" t="s">
        <v>84</v>
      </c>
      <c r="H7" s="345" t="s">
        <v>84</v>
      </c>
      <c r="I7" s="345" t="s">
        <v>84</v>
      </c>
      <c r="J7" s="345" t="s">
        <v>198</v>
      </c>
      <c r="K7" s="345" t="s">
        <v>198</v>
      </c>
      <c r="M7" s="350" t="s">
        <v>160</v>
      </c>
      <c r="N7" s="350" t="s">
        <v>161</v>
      </c>
      <c r="O7" s="350" t="s">
        <v>1068</v>
      </c>
      <c r="P7" s="350" t="s">
        <v>83</v>
      </c>
      <c r="Q7" s="350" t="s">
        <v>720</v>
      </c>
      <c r="R7" s="350" t="s">
        <v>163</v>
      </c>
      <c r="S7" s="350" t="s">
        <v>83</v>
      </c>
      <c r="T7" s="350" t="s">
        <v>164</v>
      </c>
      <c r="U7" s="353" t="s">
        <v>1155</v>
      </c>
      <c r="V7" s="352" t="s">
        <v>292</v>
      </c>
      <c r="W7" s="353" t="s">
        <v>1155</v>
      </c>
      <c r="X7" s="352" t="s">
        <v>313</v>
      </c>
      <c r="Y7" s="352" t="s">
        <v>198</v>
      </c>
      <c r="Z7" s="351">
        <v>0.5</v>
      </c>
      <c r="AA7" s="354">
        <v>12.5</v>
      </c>
      <c r="AB7" s="354">
        <v>6.25</v>
      </c>
    </row>
    <row r="8" spans="1:28">
      <c r="A8" s="343" t="s">
        <v>83</v>
      </c>
      <c r="B8" s="343" t="s">
        <v>723</v>
      </c>
      <c r="C8" s="345" t="s">
        <v>198</v>
      </c>
      <c r="D8" s="345" t="s">
        <v>84</v>
      </c>
      <c r="E8" s="345" t="s">
        <v>84</v>
      </c>
      <c r="F8" s="345" t="s">
        <v>84</v>
      </c>
      <c r="G8" s="345" t="s">
        <v>84</v>
      </c>
      <c r="H8" s="345" t="s">
        <v>84</v>
      </c>
      <c r="I8" s="345" t="s">
        <v>84</v>
      </c>
      <c r="J8" s="345" t="s">
        <v>198</v>
      </c>
      <c r="K8" s="345" t="s">
        <v>198</v>
      </c>
      <c r="M8" s="350" t="s">
        <v>160</v>
      </c>
      <c r="N8" s="350" t="s">
        <v>161</v>
      </c>
      <c r="O8" s="350" t="s">
        <v>162</v>
      </c>
      <c r="P8" s="350" t="s">
        <v>83</v>
      </c>
      <c r="Q8" s="350" t="s">
        <v>93</v>
      </c>
      <c r="R8" s="350" t="s">
        <v>168</v>
      </c>
      <c r="S8" s="350" t="s">
        <v>83</v>
      </c>
      <c r="T8" s="350" t="s">
        <v>164</v>
      </c>
      <c r="U8" s="353" t="s">
        <v>1155</v>
      </c>
      <c r="V8" s="352" t="s">
        <v>292</v>
      </c>
      <c r="W8" s="353" t="s">
        <v>1155</v>
      </c>
      <c r="X8" s="352" t="s">
        <v>313</v>
      </c>
      <c r="Y8" s="352" t="s">
        <v>198</v>
      </c>
      <c r="Z8" s="351">
        <v>0.5</v>
      </c>
      <c r="AA8" s="354">
        <v>12.5</v>
      </c>
      <c r="AB8" s="354">
        <v>6.25</v>
      </c>
    </row>
    <row r="9" spans="1:28">
      <c r="A9" s="343" t="s">
        <v>83</v>
      </c>
      <c r="B9" s="343" t="s">
        <v>720</v>
      </c>
      <c r="C9" s="345" t="s">
        <v>198</v>
      </c>
      <c r="D9" s="345" t="s">
        <v>84</v>
      </c>
      <c r="E9" s="345" t="s">
        <v>84</v>
      </c>
      <c r="F9" s="345" t="s">
        <v>84</v>
      </c>
      <c r="G9" s="345" t="s">
        <v>84</v>
      </c>
      <c r="H9" s="345" t="s">
        <v>84</v>
      </c>
      <c r="I9" s="345" t="s">
        <v>84</v>
      </c>
      <c r="J9" s="345" t="s">
        <v>198</v>
      </c>
      <c r="K9" s="345" t="s">
        <v>198</v>
      </c>
      <c r="M9" s="350" t="s">
        <v>160</v>
      </c>
      <c r="N9" s="350" t="s">
        <v>161</v>
      </c>
      <c r="O9" s="350" t="s">
        <v>1109</v>
      </c>
      <c r="P9" s="350" t="s">
        <v>83</v>
      </c>
      <c r="Q9" s="350" t="s">
        <v>719</v>
      </c>
      <c r="R9" s="350" t="s">
        <v>170</v>
      </c>
      <c r="S9" s="350" t="s">
        <v>83</v>
      </c>
      <c r="T9" s="350" t="s">
        <v>164</v>
      </c>
      <c r="U9" s="353" t="s">
        <v>1155</v>
      </c>
      <c r="V9" s="352" t="s">
        <v>292</v>
      </c>
      <c r="W9" s="353" t="s">
        <v>1155</v>
      </c>
      <c r="X9" s="352" t="s">
        <v>313</v>
      </c>
      <c r="Y9" s="352" t="s">
        <v>198</v>
      </c>
      <c r="Z9" s="351">
        <v>0.5</v>
      </c>
      <c r="AA9" s="354">
        <v>12.5</v>
      </c>
      <c r="AB9" s="354">
        <v>6.25</v>
      </c>
    </row>
    <row r="10" spans="1:28">
      <c r="A10" s="343" t="s">
        <v>83</v>
      </c>
      <c r="B10" s="343" t="s">
        <v>93</v>
      </c>
      <c r="C10" s="345" t="s">
        <v>198</v>
      </c>
      <c r="D10" s="345" t="s">
        <v>84</v>
      </c>
      <c r="E10" s="345" t="s">
        <v>84</v>
      </c>
      <c r="F10" s="345" t="s">
        <v>84</v>
      </c>
      <c r="G10" s="345" t="s">
        <v>84</v>
      </c>
      <c r="H10" s="345" t="s">
        <v>84</v>
      </c>
      <c r="I10" s="345" t="s">
        <v>84</v>
      </c>
      <c r="J10" s="345" t="s">
        <v>198</v>
      </c>
      <c r="K10" s="345" t="s">
        <v>198</v>
      </c>
      <c r="M10" s="350" t="s">
        <v>217</v>
      </c>
      <c r="N10" s="350" t="s">
        <v>161</v>
      </c>
      <c r="O10" s="350" t="s">
        <v>1173</v>
      </c>
      <c r="P10" s="350" t="s">
        <v>83</v>
      </c>
      <c r="Q10" s="350" t="s">
        <v>723</v>
      </c>
      <c r="R10" s="350" t="s">
        <v>216</v>
      </c>
      <c r="S10" s="350" t="s">
        <v>83</v>
      </c>
      <c r="T10" s="350" t="s">
        <v>164</v>
      </c>
      <c r="U10" s="353" t="s">
        <v>1155</v>
      </c>
      <c r="V10" s="352" t="s">
        <v>294</v>
      </c>
      <c r="W10" s="353" t="s">
        <v>1155</v>
      </c>
      <c r="X10" s="352" t="s">
        <v>293</v>
      </c>
      <c r="Y10" s="352" t="s">
        <v>139</v>
      </c>
      <c r="Z10" s="351">
        <v>0.25</v>
      </c>
      <c r="AA10" s="354">
        <v>12.5</v>
      </c>
      <c r="AB10" s="354">
        <v>3.13</v>
      </c>
    </row>
    <row r="11" spans="1:28">
      <c r="A11" s="342" t="s">
        <v>140</v>
      </c>
      <c r="B11" s="343" t="s">
        <v>83</v>
      </c>
      <c r="C11" s="344" t="s">
        <v>198</v>
      </c>
      <c r="D11" s="344" t="s">
        <v>84</v>
      </c>
      <c r="E11" s="344" t="s">
        <v>84</v>
      </c>
      <c r="F11" s="344" t="s">
        <v>84</v>
      </c>
      <c r="G11" s="344" t="s">
        <v>84</v>
      </c>
      <c r="H11" s="344" t="s">
        <v>84</v>
      </c>
      <c r="I11" s="344" t="s">
        <v>84</v>
      </c>
      <c r="J11" s="344" t="s">
        <v>198</v>
      </c>
      <c r="K11" s="344" t="s">
        <v>198</v>
      </c>
      <c r="M11" s="350" t="s">
        <v>304</v>
      </c>
      <c r="N11" s="350" t="s">
        <v>161</v>
      </c>
      <c r="O11" s="350" t="s">
        <v>1174</v>
      </c>
      <c r="P11" s="350" t="s">
        <v>83</v>
      </c>
      <c r="Q11" s="350" t="s">
        <v>720</v>
      </c>
      <c r="R11" s="350" t="s">
        <v>163</v>
      </c>
      <c r="S11" s="350" t="s">
        <v>83</v>
      </c>
      <c r="T11" s="350" t="s">
        <v>164</v>
      </c>
      <c r="U11" s="353" t="s">
        <v>1156</v>
      </c>
      <c r="V11" s="352" t="s">
        <v>1175</v>
      </c>
      <c r="W11" s="353" t="s">
        <v>1156</v>
      </c>
      <c r="X11" s="352" t="s">
        <v>602</v>
      </c>
      <c r="Y11" s="352" t="s">
        <v>85</v>
      </c>
      <c r="Z11" s="351">
        <v>1</v>
      </c>
      <c r="AA11" s="354">
        <v>12.5</v>
      </c>
      <c r="AB11" s="354">
        <v>12.5</v>
      </c>
    </row>
    <row r="12" spans="1:28">
      <c r="A12" s="343" t="s">
        <v>83</v>
      </c>
      <c r="B12" s="343" t="s">
        <v>836</v>
      </c>
      <c r="C12" s="345" t="s">
        <v>139</v>
      </c>
      <c r="D12" s="345" t="s">
        <v>84</v>
      </c>
      <c r="E12" s="345" t="s">
        <v>84</v>
      </c>
      <c r="F12" s="345" t="s">
        <v>84</v>
      </c>
      <c r="G12" s="345" t="s">
        <v>84</v>
      </c>
      <c r="H12" s="345" t="s">
        <v>84</v>
      </c>
      <c r="I12" s="345" t="s">
        <v>84</v>
      </c>
      <c r="J12" s="345" t="s">
        <v>139</v>
      </c>
      <c r="K12" s="345" t="s">
        <v>139</v>
      </c>
      <c r="M12" s="350" t="s">
        <v>31</v>
      </c>
      <c r="N12" s="350" t="s">
        <v>161</v>
      </c>
      <c r="O12" s="350" t="s">
        <v>1176</v>
      </c>
      <c r="P12" s="350" t="s">
        <v>83</v>
      </c>
      <c r="Q12" s="350" t="s">
        <v>836</v>
      </c>
      <c r="R12" s="350" t="s">
        <v>167</v>
      </c>
      <c r="S12" s="350" t="s">
        <v>83</v>
      </c>
      <c r="T12" s="350" t="s">
        <v>164</v>
      </c>
      <c r="U12" s="353" t="s">
        <v>1156</v>
      </c>
      <c r="V12" s="352" t="s">
        <v>318</v>
      </c>
      <c r="W12" s="353" t="s">
        <v>1156</v>
      </c>
      <c r="X12" s="352" t="s">
        <v>296</v>
      </c>
      <c r="Y12" s="352" t="s">
        <v>209</v>
      </c>
      <c r="Z12" s="351">
        <v>3</v>
      </c>
      <c r="AA12" s="354">
        <v>12.5</v>
      </c>
      <c r="AB12" s="354">
        <v>37.5</v>
      </c>
    </row>
    <row r="13" spans="1:28">
      <c r="A13" s="343" t="s">
        <v>83</v>
      </c>
      <c r="B13" s="343" t="s">
        <v>723</v>
      </c>
      <c r="C13" s="345" t="s">
        <v>139</v>
      </c>
      <c r="D13" s="345" t="s">
        <v>84</v>
      </c>
      <c r="E13" s="345" t="s">
        <v>84</v>
      </c>
      <c r="F13" s="345" t="s">
        <v>84</v>
      </c>
      <c r="G13" s="345" t="s">
        <v>84</v>
      </c>
      <c r="H13" s="345" t="s">
        <v>84</v>
      </c>
      <c r="I13" s="345" t="s">
        <v>84</v>
      </c>
      <c r="J13" s="345" t="s">
        <v>139</v>
      </c>
      <c r="K13" s="345" t="s">
        <v>139</v>
      </c>
      <c r="M13" s="350" t="s">
        <v>319</v>
      </c>
      <c r="N13" s="350" t="s">
        <v>161</v>
      </c>
      <c r="O13" s="350" t="s">
        <v>1177</v>
      </c>
      <c r="P13" s="350" t="s">
        <v>1178</v>
      </c>
      <c r="Q13" s="350" t="s">
        <v>720</v>
      </c>
      <c r="R13" s="350" t="s">
        <v>163</v>
      </c>
      <c r="S13" s="350" t="s">
        <v>83</v>
      </c>
      <c r="T13" s="350" t="s">
        <v>164</v>
      </c>
      <c r="U13" s="353" t="s">
        <v>1156</v>
      </c>
      <c r="V13" s="352" t="s">
        <v>399</v>
      </c>
      <c r="W13" s="353" t="s">
        <v>1157</v>
      </c>
      <c r="X13" s="352" t="s">
        <v>1175</v>
      </c>
      <c r="Y13" s="352" t="s">
        <v>209</v>
      </c>
      <c r="Z13" s="351">
        <v>3</v>
      </c>
      <c r="AA13" s="354">
        <v>12.5</v>
      </c>
      <c r="AB13" s="354">
        <v>37.5</v>
      </c>
    </row>
    <row r="14" spans="1:28">
      <c r="A14" s="342" t="s">
        <v>282</v>
      </c>
      <c r="B14" s="343" t="s">
        <v>83</v>
      </c>
      <c r="C14" s="344" t="s">
        <v>84</v>
      </c>
      <c r="D14" s="344" t="s">
        <v>209</v>
      </c>
      <c r="E14" s="344" t="s">
        <v>1162</v>
      </c>
      <c r="F14" s="344" t="s">
        <v>138</v>
      </c>
      <c r="G14" s="344" t="s">
        <v>209</v>
      </c>
      <c r="H14" s="344" t="s">
        <v>118</v>
      </c>
      <c r="I14" s="344" t="s">
        <v>1163</v>
      </c>
      <c r="J14" s="344" t="s">
        <v>1164</v>
      </c>
      <c r="K14" s="344" t="s">
        <v>1164</v>
      </c>
      <c r="M14" s="350" t="s">
        <v>319</v>
      </c>
      <c r="N14" s="350" t="s">
        <v>161</v>
      </c>
      <c r="O14" s="350" t="s">
        <v>1179</v>
      </c>
      <c r="P14" s="350" t="s">
        <v>1180</v>
      </c>
      <c r="Q14" s="350" t="s">
        <v>720</v>
      </c>
      <c r="R14" s="350" t="s">
        <v>163</v>
      </c>
      <c r="S14" s="350" t="s">
        <v>83</v>
      </c>
      <c r="T14" s="350" t="s">
        <v>164</v>
      </c>
      <c r="U14" s="353" t="s">
        <v>1157</v>
      </c>
      <c r="V14" s="352" t="s">
        <v>382</v>
      </c>
      <c r="W14" s="353" t="s">
        <v>1157</v>
      </c>
      <c r="X14" s="352" t="s">
        <v>1181</v>
      </c>
      <c r="Y14" s="352" t="s">
        <v>1162</v>
      </c>
      <c r="Z14" s="351">
        <v>0.50388888888888894</v>
      </c>
      <c r="AA14" s="354">
        <v>12.5</v>
      </c>
      <c r="AB14" s="354">
        <v>6.3</v>
      </c>
    </row>
    <row r="15" spans="1:28">
      <c r="A15" s="343" t="s">
        <v>83</v>
      </c>
      <c r="B15" s="343" t="s">
        <v>719</v>
      </c>
      <c r="C15" s="345" t="s">
        <v>84</v>
      </c>
      <c r="D15" s="345" t="s">
        <v>84</v>
      </c>
      <c r="E15" s="345" t="s">
        <v>84</v>
      </c>
      <c r="F15" s="345" t="s">
        <v>84</v>
      </c>
      <c r="G15" s="345" t="s">
        <v>84</v>
      </c>
      <c r="H15" s="345" t="s">
        <v>209</v>
      </c>
      <c r="I15" s="345" t="s">
        <v>138</v>
      </c>
      <c r="J15" s="345" t="s">
        <v>118</v>
      </c>
      <c r="K15" s="345" t="s">
        <v>118</v>
      </c>
      <c r="M15" s="350" t="s">
        <v>692</v>
      </c>
      <c r="N15" s="350" t="s">
        <v>161</v>
      </c>
      <c r="O15" s="350" t="s">
        <v>1182</v>
      </c>
      <c r="P15" s="350" t="s">
        <v>910</v>
      </c>
      <c r="Q15" s="350" t="s">
        <v>723</v>
      </c>
      <c r="R15" s="350" t="s">
        <v>216</v>
      </c>
      <c r="S15" s="350" t="s">
        <v>83</v>
      </c>
      <c r="T15" s="350" t="s">
        <v>164</v>
      </c>
      <c r="U15" s="353" t="s">
        <v>1157</v>
      </c>
      <c r="V15" s="352" t="s">
        <v>293</v>
      </c>
      <c r="W15" s="353" t="s">
        <v>1157</v>
      </c>
      <c r="X15" s="352" t="s">
        <v>298</v>
      </c>
      <c r="Y15" s="352" t="s">
        <v>198</v>
      </c>
      <c r="Z15" s="351">
        <v>0.5</v>
      </c>
      <c r="AA15" s="354">
        <v>12.5</v>
      </c>
      <c r="AB15" s="354">
        <v>6.25</v>
      </c>
    </row>
    <row r="16" spans="1:28">
      <c r="A16" s="343" t="s">
        <v>83</v>
      </c>
      <c r="B16" s="343" t="s">
        <v>86</v>
      </c>
      <c r="C16" s="345" t="s">
        <v>84</v>
      </c>
      <c r="D16" s="345" t="s">
        <v>84</v>
      </c>
      <c r="E16" s="345" t="s">
        <v>84</v>
      </c>
      <c r="F16" s="345" t="s">
        <v>84</v>
      </c>
      <c r="G16" s="345" t="s">
        <v>84</v>
      </c>
      <c r="H16" s="345" t="s">
        <v>84</v>
      </c>
      <c r="I16" s="345" t="s">
        <v>213</v>
      </c>
      <c r="J16" s="345" t="s">
        <v>213</v>
      </c>
      <c r="K16" s="345" t="s">
        <v>213</v>
      </c>
      <c r="M16" s="350" t="s">
        <v>171</v>
      </c>
      <c r="N16" s="350" t="s">
        <v>161</v>
      </c>
      <c r="O16" s="350" t="s">
        <v>652</v>
      </c>
      <c r="P16" s="350" t="s">
        <v>83</v>
      </c>
      <c r="Q16" s="350" t="s">
        <v>86</v>
      </c>
      <c r="R16" s="350" t="s">
        <v>166</v>
      </c>
      <c r="S16" s="350" t="s">
        <v>83</v>
      </c>
      <c r="T16" s="350" t="s">
        <v>164</v>
      </c>
      <c r="U16" s="353" t="s">
        <v>1157</v>
      </c>
      <c r="V16" s="352" t="s">
        <v>296</v>
      </c>
      <c r="W16" s="353" t="s">
        <v>1157</v>
      </c>
      <c r="X16" s="352" t="s">
        <v>944</v>
      </c>
      <c r="Y16" s="352" t="s">
        <v>139</v>
      </c>
      <c r="Z16" s="351">
        <v>0.25</v>
      </c>
      <c r="AA16" s="354">
        <v>12.5</v>
      </c>
      <c r="AB16" s="354">
        <v>3.13</v>
      </c>
    </row>
    <row r="17" spans="1:28">
      <c r="A17" s="343" t="s">
        <v>83</v>
      </c>
      <c r="B17" s="343" t="s">
        <v>836</v>
      </c>
      <c r="C17" s="345" t="s">
        <v>84</v>
      </c>
      <c r="D17" s="345" t="s">
        <v>84</v>
      </c>
      <c r="E17" s="345" t="s">
        <v>84</v>
      </c>
      <c r="F17" s="345" t="s">
        <v>84</v>
      </c>
      <c r="G17" s="345" t="s">
        <v>84</v>
      </c>
      <c r="H17" s="345" t="s">
        <v>84</v>
      </c>
      <c r="I17" s="345" t="s">
        <v>123</v>
      </c>
      <c r="J17" s="345" t="s">
        <v>123</v>
      </c>
      <c r="K17" s="345" t="s">
        <v>123</v>
      </c>
      <c r="M17" s="350" t="s">
        <v>31</v>
      </c>
      <c r="N17" s="350" t="s">
        <v>161</v>
      </c>
      <c r="O17" s="350" t="s">
        <v>1183</v>
      </c>
      <c r="P17" s="350" t="s">
        <v>83</v>
      </c>
      <c r="Q17" s="350" t="s">
        <v>836</v>
      </c>
      <c r="R17" s="350" t="s">
        <v>167</v>
      </c>
      <c r="S17" s="350" t="s">
        <v>83</v>
      </c>
      <c r="T17" s="350" t="s">
        <v>164</v>
      </c>
      <c r="U17" s="353" t="s">
        <v>1158</v>
      </c>
      <c r="V17" s="352" t="s">
        <v>313</v>
      </c>
      <c r="W17" s="353" t="s">
        <v>1158</v>
      </c>
      <c r="X17" s="352" t="s">
        <v>944</v>
      </c>
      <c r="Y17" s="352" t="s">
        <v>210</v>
      </c>
      <c r="Z17" s="351">
        <v>1.75</v>
      </c>
      <c r="AA17" s="354">
        <v>12.5</v>
      </c>
      <c r="AB17" s="354">
        <v>21.88</v>
      </c>
    </row>
    <row r="18" spans="1:28">
      <c r="A18" s="343" t="s">
        <v>83</v>
      </c>
      <c r="B18" s="343" t="s">
        <v>723</v>
      </c>
      <c r="C18" s="345" t="s">
        <v>84</v>
      </c>
      <c r="D18" s="345" t="s">
        <v>84</v>
      </c>
      <c r="E18" s="345" t="s">
        <v>84</v>
      </c>
      <c r="F18" s="345" t="s">
        <v>138</v>
      </c>
      <c r="G18" s="345" t="s">
        <v>84</v>
      </c>
      <c r="H18" s="345" t="s">
        <v>84</v>
      </c>
      <c r="I18" s="345" t="s">
        <v>84</v>
      </c>
      <c r="J18" s="345" t="s">
        <v>138</v>
      </c>
      <c r="K18" s="345" t="s">
        <v>138</v>
      </c>
      <c r="M18" s="350" t="s">
        <v>319</v>
      </c>
      <c r="N18" s="350" t="s">
        <v>161</v>
      </c>
      <c r="O18" s="350" t="s">
        <v>1184</v>
      </c>
      <c r="P18" s="350" t="s">
        <v>790</v>
      </c>
      <c r="Q18" s="350" t="s">
        <v>723</v>
      </c>
      <c r="R18" s="350" t="s">
        <v>216</v>
      </c>
      <c r="S18" s="350" t="s">
        <v>83</v>
      </c>
      <c r="T18" s="350" t="s">
        <v>164</v>
      </c>
      <c r="U18" s="353" t="s">
        <v>1158</v>
      </c>
      <c r="V18" s="352" t="s">
        <v>296</v>
      </c>
      <c r="W18" s="353" t="s">
        <v>1158</v>
      </c>
      <c r="X18" s="352" t="s">
        <v>306</v>
      </c>
      <c r="Y18" s="352" t="s">
        <v>138</v>
      </c>
      <c r="Z18" s="351">
        <v>2</v>
      </c>
      <c r="AA18" s="354">
        <v>12.5</v>
      </c>
      <c r="AB18" s="354">
        <v>25</v>
      </c>
    </row>
    <row r="19" spans="1:28">
      <c r="A19" s="343" t="s">
        <v>83</v>
      </c>
      <c r="B19" s="343" t="s">
        <v>720</v>
      </c>
      <c r="C19" s="345" t="s">
        <v>84</v>
      </c>
      <c r="D19" s="345" t="s">
        <v>209</v>
      </c>
      <c r="E19" s="345" t="s">
        <v>1162</v>
      </c>
      <c r="F19" s="345" t="s">
        <v>84</v>
      </c>
      <c r="G19" s="345" t="s">
        <v>209</v>
      </c>
      <c r="H19" s="345" t="s">
        <v>84</v>
      </c>
      <c r="I19" s="345" t="s">
        <v>85</v>
      </c>
      <c r="J19" s="345" t="s">
        <v>1165</v>
      </c>
      <c r="K19" s="345" t="s">
        <v>1165</v>
      </c>
      <c r="M19" s="350" t="s">
        <v>177</v>
      </c>
      <c r="N19" s="350" t="s">
        <v>161</v>
      </c>
      <c r="O19" s="350" t="s">
        <v>1185</v>
      </c>
      <c r="P19" s="350" t="s">
        <v>83</v>
      </c>
      <c r="Q19" s="350" t="s">
        <v>723</v>
      </c>
      <c r="R19" s="350" t="s">
        <v>216</v>
      </c>
      <c r="S19" s="350" t="s">
        <v>83</v>
      </c>
      <c r="T19" s="350" t="s">
        <v>164</v>
      </c>
      <c r="U19" s="353" t="s">
        <v>1158</v>
      </c>
      <c r="V19" s="352" t="s">
        <v>306</v>
      </c>
      <c r="W19" s="353" t="s">
        <v>1158</v>
      </c>
      <c r="X19" s="352" t="s">
        <v>749</v>
      </c>
      <c r="Y19" s="352" t="s">
        <v>139</v>
      </c>
      <c r="Z19" s="351">
        <v>0.25</v>
      </c>
      <c r="AA19" s="354">
        <v>12.5</v>
      </c>
      <c r="AB19" s="354">
        <v>3.13</v>
      </c>
    </row>
    <row r="20" spans="1:28">
      <c r="A20" s="343" t="s">
        <v>83</v>
      </c>
      <c r="B20" s="343" t="s">
        <v>93</v>
      </c>
      <c r="C20" s="345" t="s">
        <v>84</v>
      </c>
      <c r="D20" s="345" t="s">
        <v>84</v>
      </c>
      <c r="E20" s="345" t="s">
        <v>84</v>
      </c>
      <c r="F20" s="345" t="s">
        <v>84</v>
      </c>
      <c r="G20" s="345" t="s">
        <v>84</v>
      </c>
      <c r="H20" s="345" t="s">
        <v>138</v>
      </c>
      <c r="I20" s="345" t="s">
        <v>117</v>
      </c>
      <c r="J20" s="345" t="s">
        <v>88</v>
      </c>
      <c r="K20" s="345" t="s">
        <v>88</v>
      </c>
      <c r="M20" s="350" t="s">
        <v>319</v>
      </c>
      <c r="N20" s="350" t="s">
        <v>161</v>
      </c>
      <c r="O20" s="350" t="s">
        <v>1186</v>
      </c>
      <c r="P20" s="350" t="s">
        <v>598</v>
      </c>
      <c r="Q20" s="350" t="s">
        <v>720</v>
      </c>
      <c r="R20" s="350" t="s">
        <v>163</v>
      </c>
      <c r="S20" s="350" t="s">
        <v>83</v>
      </c>
      <c r="T20" s="350" t="s">
        <v>164</v>
      </c>
      <c r="U20" s="353" t="s">
        <v>1159</v>
      </c>
      <c r="V20" s="352" t="s">
        <v>315</v>
      </c>
      <c r="W20" s="353" t="s">
        <v>1160</v>
      </c>
      <c r="X20" s="352" t="s">
        <v>602</v>
      </c>
      <c r="Y20" s="352" t="s">
        <v>209</v>
      </c>
      <c r="Z20" s="351">
        <v>3</v>
      </c>
      <c r="AA20" s="354">
        <v>12.5</v>
      </c>
      <c r="AB20" s="354">
        <v>37.5</v>
      </c>
    </row>
    <row r="21" spans="1:28">
      <c r="A21" s="342" t="s">
        <v>642</v>
      </c>
      <c r="B21" s="343" t="s">
        <v>83</v>
      </c>
      <c r="C21" s="344" t="s">
        <v>84</v>
      </c>
      <c r="D21" s="344" t="s">
        <v>84</v>
      </c>
      <c r="E21" s="344" t="s">
        <v>198</v>
      </c>
      <c r="F21" s="344" t="s">
        <v>84</v>
      </c>
      <c r="G21" s="344" t="s">
        <v>84</v>
      </c>
      <c r="H21" s="344" t="s">
        <v>84</v>
      </c>
      <c r="I21" s="344" t="s">
        <v>84</v>
      </c>
      <c r="J21" s="344" t="s">
        <v>198</v>
      </c>
      <c r="K21" s="344" t="s">
        <v>198</v>
      </c>
      <c r="M21" s="350" t="s">
        <v>31</v>
      </c>
      <c r="N21" s="350" t="s">
        <v>161</v>
      </c>
      <c r="O21" s="350" t="s">
        <v>1187</v>
      </c>
      <c r="P21" s="350" t="s">
        <v>83</v>
      </c>
      <c r="Q21" s="350" t="s">
        <v>836</v>
      </c>
      <c r="R21" s="350" t="s">
        <v>167</v>
      </c>
      <c r="S21" s="350" t="s">
        <v>83</v>
      </c>
      <c r="T21" s="350" t="s">
        <v>164</v>
      </c>
      <c r="U21" s="353" t="s">
        <v>1160</v>
      </c>
      <c r="V21" s="352" t="s">
        <v>318</v>
      </c>
      <c r="W21" s="353" t="s">
        <v>1160</v>
      </c>
      <c r="X21" s="352" t="s">
        <v>292</v>
      </c>
      <c r="Y21" s="352" t="s">
        <v>85</v>
      </c>
      <c r="Z21" s="351">
        <v>1</v>
      </c>
      <c r="AA21" s="354">
        <v>12.5</v>
      </c>
      <c r="AB21" s="354">
        <v>12.5</v>
      </c>
    </row>
    <row r="22" spans="1:28">
      <c r="A22" s="343" t="s">
        <v>83</v>
      </c>
      <c r="B22" s="343" t="s">
        <v>723</v>
      </c>
      <c r="C22" s="345" t="s">
        <v>84</v>
      </c>
      <c r="D22" s="345" t="s">
        <v>84</v>
      </c>
      <c r="E22" s="345" t="s">
        <v>198</v>
      </c>
      <c r="F22" s="345" t="s">
        <v>84</v>
      </c>
      <c r="G22" s="345" t="s">
        <v>84</v>
      </c>
      <c r="H22" s="345" t="s">
        <v>84</v>
      </c>
      <c r="I22" s="345" t="s">
        <v>84</v>
      </c>
      <c r="J22" s="345" t="s">
        <v>198</v>
      </c>
      <c r="K22" s="345" t="s">
        <v>198</v>
      </c>
      <c r="M22" s="350" t="s">
        <v>319</v>
      </c>
      <c r="N22" s="350" t="s">
        <v>161</v>
      </c>
      <c r="O22" s="350" t="s">
        <v>1188</v>
      </c>
      <c r="P22" s="350" t="s">
        <v>1112</v>
      </c>
      <c r="Q22" s="350" t="s">
        <v>93</v>
      </c>
      <c r="R22" s="350" t="s">
        <v>168</v>
      </c>
      <c r="S22" s="350" t="s">
        <v>83</v>
      </c>
      <c r="T22" s="350" t="s">
        <v>164</v>
      </c>
      <c r="U22" s="353" t="s">
        <v>1160</v>
      </c>
      <c r="V22" s="352" t="s">
        <v>318</v>
      </c>
      <c r="W22" s="353" t="s">
        <v>1160</v>
      </c>
      <c r="X22" s="352" t="s">
        <v>293</v>
      </c>
      <c r="Y22" s="352" t="s">
        <v>138</v>
      </c>
      <c r="Z22" s="351">
        <v>2</v>
      </c>
      <c r="AA22" s="354">
        <v>12.5</v>
      </c>
      <c r="AB22" s="354">
        <v>25</v>
      </c>
    </row>
    <row r="23" spans="1:28">
      <c r="A23" s="342" t="s">
        <v>286</v>
      </c>
      <c r="B23" s="343" t="s">
        <v>83</v>
      </c>
      <c r="C23" s="344" t="s">
        <v>84</v>
      </c>
      <c r="D23" s="344" t="s">
        <v>209</v>
      </c>
      <c r="E23" s="344" t="s">
        <v>84</v>
      </c>
      <c r="F23" s="344" t="s">
        <v>210</v>
      </c>
      <c r="G23" s="344" t="s">
        <v>84</v>
      </c>
      <c r="H23" s="344" t="s">
        <v>85</v>
      </c>
      <c r="I23" s="344" t="s">
        <v>84</v>
      </c>
      <c r="J23" s="344" t="s">
        <v>285</v>
      </c>
      <c r="K23" s="344" t="s">
        <v>285</v>
      </c>
      <c r="M23" s="350" t="s">
        <v>177</v>
      </c>
      <c r="N23" s="350" t="s">
        <v>161</v>
      </c>
      <c r="O23" s="350" t="s">
        <v>1189</v>
      </c>
      <c r="P23" s="350" t="s">
        <v>83</v>
      </c>
      <c r="Q23" s="350" t="s">
        <v>719</v>
      </c>
      <c r="R23" s="350" t="s">
        <v>170</v>
      </c>
      <c r="S23" s="350" t="s">
        <v>83</v>
      </c>
      <c r="T23" s="350" t="s">
        <v>164</v>
      </c>
      <c r="U23" s="353" t="s">
        <v>1160</v>
      </c>
      <c r="V23" s="352" t="s">
        <v>318</v>
      </c>
      <c r="W23" s="353" t="s">
        <v>1160</v>
      </c>
      <c r="X23" s="352" t="s">
        <v>351</v>
      </c>
      <c r="Y23" s="352" t="s">
        <v>198</v>
      </c>
      <c r="Z23" s="351">
        <v>0.5</v>
      </c>
      <c r="AA23" s="354">
        <v>12.5</v>
      </c>
      <c r="AB23" s="354">
        <v>6.25</v>
      </c>
    </row>
    <row r="24" spans="1:28">
      <c r="A24" s="343" t="s">
        <v>83</v>
      </c>
      <c r="B24" s="343" t="s">
        <v>836</v>
      </c>
      <c r="C24" s="345" t="s">
        <v>84</v>
      </c>
      <c r="D24" s="345" t="s">
        <v>209</v>
      </c>
      <c r="E24" s="345" t="s">
        <v>84</v>
      </c>
      <c r="F24" s="345" t="s">
        <v>210</v>
      </c>
      <c r="G24" s="345" t="s">
        <v>84</v>
      </c>
      <c r="H24" s="345" t="s">
        <v>85</v>
      </c>
      <c r="I24" s="345" t="s">
        <v>84</v>
      </c>
      <c r="J24" s="345" t="s">
        <v>285</v>
      </c>
      <c r="K24" s="345" t="s">
        <v>285</v>
      </c>
      <c r="M24" s="350" t="s">
        <v>319</v>
      </c>
      <c r="N24" s="350" t="s">
        <v>161</v>
      </c>
      <c r="O24" s="350" t="s">
        <v>1190</v>
      </c>
      <c r="P24" s="350" t="s">
        <v>1191</v>
      </c>
      <c r="Q24" s="350" t="s">
        <v>719</v>
      </c>
      <c r="R24" s="350" t="s">
        <v>170</v>
      </c>
      <c r="S24" s="350" t="s">
        <v>83</v>
      </c>
      <c r="T24" s="350" t="s">
        <v>164</v>
      </c>
      <c r="U24" s="353" t="s">
        <v>1160</v>
      </c>
      <c r="V24" s="352" t="s">
        <v>322</v>
      </c>
      <c r="W24" s="353" t="s">
        <v>1160</v>
      </c>
      <c r="X24" s="352" t="s">
        <v>327</v>
      </c>
      <c r="Y24" s="352" t="s">
        <v>209</v>
      </c>
      <c r="Z24" s="351">
        <v>3</v>
      </c>
      <c r="AA24" s="354">
        <v>12.5</v>
      </c>
      <c r="AB24" s="354">
        <v>37.5</v>
      </c>
    </row>
    <row r="25" spans="1:28">
      <c r="A25" s="342" t="s">
        <v>105</v>
      </c>
      <c r="B25" s="343" t="s">
        <v>83</v>
      </c>
      <c r="C25" s="344" t="s">
        <v>139</v>
      </c>
      <c r="D25" s="344" t="s">
        <v>84</v>
      </c>
      <c r="E25" s="344" t="s">
        <v>84</v>
      </c>
      <c r="F25" s="344" t="s">
        <v>139</v>
      </c>
      <c r="G25" s="344" t="s">
        <v>84</v>
      </c>
      <c r="H25" s="344" t="s">
        <v>198</v>
      </c>
      <c r="I25" s="344" t="s">
        <v>139</v>
      </c>
      <c r="J25" s="344" t="s">
        <v>208</v>
      </c>
      <c r="K25" s="344" t="s">
        <v>208</v>
      </c>
      <c r="M25" s="350" t="s">
        <v>319</v>
      </c>
      <c r="N25" s="350" t="s">
        <v>161</v>
      </c>
      <c r="O25" s="350" t="s">
        <v>1192</v>
      </c>
      <c r="P25" s="350" t="s">
        <v>598</v>
      </c>
      <c r="Q25" s="350" t="s">
        <v>720</v>
      </c>
      <c r="R25" s="350" t="s">
        <v>163</v>
      </c>
      <c r="S25" s="350" t="s">
        <v>83</v>
      </c>
      <c r="T25" s="350" t="s">
        <v>164</v>
      </c>
      <c r="U25" s="353" t="s">
        <v>1161</v>
      </c>
      <c r="V25" s="352" t="s">
        <v>316</v>
      </c>
      <c r="W25" s="353" t="s">
        <v>1161</v>
      </c>
      <c r="X25" s="352" t="s">
        <v>1175</v>
      </c>
      <c r="Y25" s="352" t="s">
        <v>85</v>
      </c>
      <c r="Z25" s="351">
        <v>1</v>
      </c>
      <c r="AA25" s="354">
        <v>12.5</v>
      </c>
      <c r="AB25" s="354">
        <v>12.5</v>
      </c>
    </row>
    <row r="26" spans="1:28">
      <c r="A26" s="343" t="s">
        <v>83</v>
      </c>
      <c r="B26" s="343" t="s">
        <v>719</v>
      </c>
      <c r="C26" s="345" t="s">
        <v>84</v>
      </c>
      <c r="D26" s="345" t="s">
        <v>84</v>
      </c>
      <c r="E26" s="345" t="s">
        <v>84</v>
      </c>
      <c r="F26" s="345" t="s">
        <v>84</v>
      </c>
      <c r="G26" s="345" t="s">
        <v>84</v>
      </c>
      <c r="H26" s="345" t="s">
        <v>198</v>
      </c>
      <c r="I26" s="345" t="s">
        <v>139</v>
      </c>
      <c r="J26" s="345" t="s">
        <v>189</v>
      </c>
      <c r="K26" s="345" t="s">
        <v>189</v>
      </c>
      <c r="M26" s="350" t="s">
        <v>319</v>
      </c>
      <c r="N26" s="350" t="s">
        <v>161</v>
      </c>
      <c r="O26" s="350" t="s">
        <v>1193</v>
      </c>
      <c r="P26" s="350" t="s">
        <v>1114</v>
      </c>
      <c r="Q26" s="350" t="s">
        <v>86</v>
      </c>
      <c r="R26" s="350" t="s">
        <v>166</v>
      </c>
      <c r="S26" s="350" t="s">
        <v>83</v>
      </c>
      <c r="T26" s="350" t="s">
        <v>164</v>
      </c>
      <c r="U26" s="353" t="s">
        <v>1161</v>
      </c>
      <c r="V26" s="352" t="s">
        <v>318</v>
      </c>
      <c r="W26" s="353" t="s">
        <v>1161</v>
      </c>
      <c r="X26" s="352" t="s">
        <v>296</v>
      </c>
      <c r="Y26" s="352" t="s">
        <v>209</v>
      </c>
      <c r="Z26" s="351">
        <v>3</v>
      </c>
      <c r="AA26" s="354">
        <v>12.5</v>
      </c>
      <c r="AB26" s="354">
        <v>37.5</v>
      </c>
    </row>
    <row r="27" spans="1:28">
      <c r="A27" s="343" t="s">
        <v>83</v>
      </c>
      <c r="B27" s="343" t="s">
        <v>836</v>
      </c>
      <c r="C27" s="345" t="s">
        <v>139</v>
      </c>
      <c r="D27" s="345" t="s">
        <v>84</v>
      </c>
      <c r="E27" s="345" t="s">
        <v>84</v>
      </c>
      <c r="F27" s="345" t="s">
        <v>84</v>
      </c>
      <c r="G27" s="345" t="s">
        <v>84</v>
      </c>
      <c r="H27" s="345" t="s">
        <v>84</v>
      </c>
      <c r="I27" s="345" t="s">
        <v>84</v>
      </c>
      <c r="J27" s="345" t="s">
        <v>139</v>
      </c>
      <c r="K27" s="345" t="s">
        <v>139</v>
      </c>
      <c r="M27" s="350" t="s">
        <v>319</v>
      </c>
      <c r="N27" s="350" t="s">
        <v>161</v>
      </c>
      <c r="O27" s="350" t="s">
        <v>1194</v>
      </c>
      <c r="P27" s="350" t="s">
        <v>787</v>
      </c>
      <c r="Q27" s="350" t="s">
        <v>836</v>
      </c>
      <c r="R27" s="350" t="s">
        <v>167</v>
      </c>
      <c r="S27" s="350" t="s">
        <v>83</v>
      </c>
      <c r="T27" s="350" t="s">
        <v>164</v>
      </c>
      <c r="U27" s="353" t="s">
        <v>1161</v>
      </c>
      <c r="V27" s="352" t="s">
        <v>318</v>
      </c>
      <c r="W27" s="353" t="s">
        <v>1161</v>
      </c>
      <c r="X27" s="352" t="s">
        <v>313</v>
      </c>
      <c r="Y27" s="352" t="s">
        <v>123</v>
      </c>
      <c r="Z27" s="351">
        <v>1.5</v>
      </c>
      <c r="AA27" s="354">
        <v>12.5</v>
      </c>
      <c r="AB27" s="354">
        <v>18.75</v>
      </c>
    </row>
    <row r="28" spans="1:28">
      <c r="A28" s="343" t="s">
        <v>83</v>
      </c>
      <c r="B28" s="343" t="s">
        <v>723</v>
      </c>
      <c r="C28" s="345" t="s">
        <v>84</v>
      </c>
      <c r="D28" s="345" t="s">
        <v>84</v>
      </c>
      <c r="E28" s="345" t="s">
        <v>84</v>
      </c>
      <c r="F28" s="345" t="s">
        <v>139</v>
      </c>
      <c r="G28" s="345" t="s">
        <v>84</v>
      </c>
      <c r="H28" s="345" t="s">
        <v>84</v>
      </c>
      <c r="I28" s="345" t="s">
        <v>84</v>
      </c>
      <c r="J28" s="345" t="s">
        <v>139</v>
      </c>
      <c r="K28" s="345" t="s">
        <v>139</v>
      </c>
      <c r="M28" s="350" t="s">
        <v>319</v>
      </c>
      <c r="N28" s="350" t="s">
        <v>161</v>
      </c>
      <c r="O28" s="350" t="s">
        <v>1188</v>
      </c>
      <c r="P28" s="350" t="s">
        <v>1112</v>
      </c>
      <c r="Q28" s="350" t="s">
        <v>93</v>
      </c>
      <c r="R28" s="350" t="s">
        <v>168</v>
      </c>
      <c r="S28" s="350" t="s">
        <v>83</v>
      </c>
      <c r="T28" s="350" t="s">
        <v>164</v>
      </c>
      <c r="U28" s="353" t="s">
        <v>1161</v>
      </c>
      <c r="V28" s="352" t="s">
        <v>318</v>
      </c>
      <c r="W28" s="353" t="s">
        <v>1161</v>
      </c>
      <c r="X28" s="352" t="s">
        <v>322</v>
      </c>
      <c r="Y28" s="352" t="s">
        <v>117</v>
      </c>
      <c r="Z28" s="351">
        <v>4</v>
      </c>
      <c r="AA28" s="354">
        <v>12.5</v>
      </c>
      <c r="AB28" s="354">
        <v>50</v>
      </c>
    </row>
    <row r="29" spans="1:28">
      <c r="A29" s="342" t="s">
        <v>287</v>
      </c>
      <c r="B29" s="343" t="s">
        <v>83</v>
      </c>
      <c r="C29" s="344" t="s">
        <v>84</v>
      </c>
      <c r="D29" s="344" t="s">
        <v>85</v>
      </c>
      <c r="E29" s="344" t="s">
        <v>84</v>
      </c>
      <c r="F29" s="344" t="s">
        <v>84</v>
      </c>
      <c r="G29" s="344" t="s">
        <v>84</v>
      </c>
      <c r="H29" s="344" t="s">
        <v>84</v>
      </c>
      <c r="I29" s="344" t="s">
        <v>84</v>
      </c>
      <c r="J29" s="344" t="s">
        <v>85</v>
      </c>
      <c r="K29" s="344" t="s">
        <v>85</v>
      </c>
      <c r="M29" s="350" t="s">
        <v>319</v>
      </c>
      <c r="N29" s="350" t="s">
        <v>161</v>
      </c>
      <c r="O29" s="350" t="s">
        <v>1195</v>
      </c>
      <c r="P29" s="350" t="s">
        <v>1191</v>
      </c>
      <c r="Q29" s="350" t="s">
        <v>719</v>
      </c>
      <c r="R29" s="350" t="s">
        <v>170</v>
      </c>
      <c r="S29" s="350" t="s">
        <v>83</v>
      </c>
      <c r="T29" s="350" t="s">
        <v>164</v>
      </c>
      <c r="U29" s="353" t="s">
        <v>1161</v>
      </c>
      <c r="V29" s="352" t="s">
        <v>292</v>
      </c>
      <c r="W29" s="353" t="s">
        <v>1161</v>
      </c>
      <c r="X29" s="352" t="s">
        <v>296</v>
      </c>
      <c r="Y29" s="352" t="s">
        <v>138</v>
      </c>
      <c r="Z29" s="351">
        <v>2</v>
      </c>
      <c r="AA29" s="354">
        <v>12.5</v>
      </c>
      <c r="AB29" s="354">
        <v>25</v>
      </c>
    </row>
    <row r="30" spans="1:28">
      <c r="A30" s="343" t="s">
        <v>83</v>
      </c>
      <c r="B30" s="343" t="s">
        <v>720</v>
      </c>
      <c r="C30" s="345" t="s">
        <v>84</v>
      </c>
      <c r="D30" s="345" t="s">
        <v>85</v>
      </c>
      <c r="E30" s="345" t="s">
        <v>84</v>
      </c>
      <c r="F30" s="345" t="s">
        <v>84</v>
      </c>
      <c r="G30" s="345" t="s">
        <v>84</v>
      </c>
      <c r="H30" s="345" t="s">
        <v>84</v>
      </c>
      <c r="I30" s="345" t="s">
        <v>84</v>
      </c>
      <c r="J30" s="345" t="s">
        <v>85</v>
      </c>
      <c r="K30" s="345" t="s">
        <v>85</v>
      </c>
      <c r="M30" s="350" t="s">
        <v>319</v>
      </c>
      <c r="N30" s="350" t="s">
        <v>161</v>
      </c>
      <c r="O30" s="350" t="s">
        <v>1196</v>
      </c>
      <c r="P30" s="350" t="s">
        <v>1114</v>
      </c>
      <c r="Q30" s="350" t="s">
        <v>86</v>
      </c>
      <c r="R30" s="350" t="s">
        <v>166</v>
      </c>
      <c r="S30" s="350" t="s">
        <v>83</v>
      </c>
      <c r="T30" s="350" t="s">
        <v>164</v>
      </c>
      <c r="U30" s="353" t="s">
        <v>1161</v>
      </c>
      <c r="V30" s="352" t="s">
        <v>296</v>
      </c>
      <c r="W30" s="353" t="s">
        <v>1161</v>
      </c>
      <c r="X30" s="352" t="s">
        <v>329</v>
      </c>
      <c r="Y30" s="352" t="s">
        <v>95</v>
      </c>
      <c r="Z30" s="351">
        <v>7</v>
      </c>
      <c r="AA30" s="354">
        <v>12.5</v>
      </c>
      <c r="AB30" s="354">
        <v>87.5</v>
      </c>
    </row>
    <row r="31" spans="1:28">
      <c r="A31" s="346" t="s">
        <v>94</v>
      </c>
      <c r="B31" s="347" t="s">
        <v>83</v>
      </c>
      <c r="C31" s="348" t="s">
        <v>243</v>
      </c>
      <c r="D31" s="348" t="s">
        <v>95</v>
      </c>
      <c r="E31" s="348" t="s">
        <v>1166</v>
      </c>
      <c r="F31" s="348" t="s">
        <v>117</v>
      </c>
      <c r="G31" s="348" t="s">
        <v>209</v>
      </c>
      <c r="H31" s="348" t="s">
        <v>241</v>
      </c>
      <c r="I31" s="348" t="s">
        <v>1167</v>
      </c>
      <c r="J31" s="348" t="s">
        <v>1168</v>
      </c>
      <c r="K31" s="348" t="s">
        <v>1168</v>
      </c>
      <c r="M31" s="350" t="s">
        <v>177</v>
      </c>
      <c r="N31" s="350" t="s">
        <v>161</v>
      </c>
      <c r="O31" s="350" t="s">
        <v>1197</v>
      </c>
      <c r="P31" s="350" t="s">
        <v>83</v>
      </c>
      <c r="Q31" s="350" t="s">
        <v>719</v>
      </c>
      <c r="R31" s="350" t="s">
        <v>170</v>
      </c>
      <c r="S31" s="350" t="s">
        <v>83</v>
      </c>
      <c r="T31" s="350" t="s">
        <v>164</v>
      </c>
      <c r="U31" s="353" t="s">
        <v>1161</v>
      </c>
      <c r="V31" s="352" t="s">
        <v>296</v>
      </c>
      <c r="W31" s="353" t="s">
        <v>1161</v>
      </c>
      <c r="X31" s="352" t="s">
        <v>944</v>
      </c>
      <c r="Y31" s="352" t="s">
        <v>139</v>
      </c>
      <c r="Z31" s="351">
        <v>0.25</v>
      </c>
      <c r="AA31" s="354">
        <v>12.5</v>
      </c>
      <c r="AB31" s="354">
        <v>3.13</v>
      </c>
    </row>
    <row r="33" spans="10:11">
      <c r="J33" t="s">
        <v>839</v>
      </c>
      <c r="K33">
        <v>44.25</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FEE38-6DE2-4E05-BF41-F4C06DA8AC73}">
  <dimension ref="A1:AB25"/>
  <sheetViews>
    <sheetView topLeftCell="D12" workbookViewId="0">
      <selection activeCell="N80" sqref="N80"/>
    </sheetView>
  </sheetViews>
  <sheetFormatPr baseColWidth="10" defaultColWidth="8.83203125" defaultRowHeight="15"/>
  <cols>
    <col min="1" max="1" width="29.6640625" bestFit="1" customWidth="1"/>
    <col min="2" max="2" width="16.33203125" bestFit="1" customWidth="1"/>
    <col min="3" max="9" width="9.83203125" bestFit="1" customWidth="1"/>
    <col min="10" max="10" width="8" bestFit="1" customWidth="1"/>
    <col min="11" max="11" width="11.6640625" bestFit="1" customWidth="1"/>
  </cols>
  <sheetData>
    <row r="1" spans="1:28">
      <c r="A1" s="357" t="s">
        <v>72</v>
      </c>
      <c r="B1" s="357" t="s">
        <v>73</v>
      </c>
      <c r="C1" s="357" t="s">
        <v>1213</v>
      </c>
      <c r="D1" s="357" t="s">
        <v>1214</v>
      </c>
      <c r="E1" s="357" t="s">
        <v>1215</v>
      </c>
      <c r="F1" s="357" t="s">
        <v>1216</v>
      </c>
      <c r="G1" s="357" t="s">
        <v>1217</v>
      </c>
      <c r="H1" s="357" t="s">
        <v>1218</v>
      </c>
      <c r="I1" s="357" t="s">
        <v>1219</v>
      </c>
      <c r="J1" s="357" t="s">
        <v>81</v>
      </c>
      <c r="K1" s="84" t="s">
        <v>430</v>
      </c>
      <c r="M1" s="364" t="s">
        <v>72</v>
      </c>
      <c r="N1" s="364" t="s">
        <v>146</v>
      </c>
      <c r="O1" s="364" t="s">
        <v>147</v>
      </c>
      <c r="P1" s="364" t="s">
        <v>148</v>
      </c>
      <c r="Q1" s="364" t="s">
        <v>73</v>
      </c>
      <c r="R1" s="364" t="s">
        <v>149</v>
      </c>
      <c r="S1" s="364" t="s">
        <v>150</v>
      </c>
      <c r="T1" s="364" t="s">
        <v>151</v>
      </c>
      <c r="U1" s="364" t="s">
        <v>152</v>
      </c>
      <c r="V1" s="364" t="s">
        <v>153</v>
      </c>
      <c r="W1" s="364" t="s">
        <v>154</v>
      </c>
      <c r="X1" s="364" t="s">
        <v>155</v>
      </c>
      <c r="Y1" s="364" t="s">
        <v>156</v>
      </c>
      <c r="Z1" s="364" t="s">
        <v>157</v>
      </c>
      <c r="AA1" s="364" t="s">
        <v>1223</v>
      </c>
      <c r="AB1" s="364" t="s">
        <v>1224</v>
      </c>
    </row>
    <row r="2" spans="1:28">
      <c r="A2" s="357" t="s">
        <v>82</v>
      </c>
      <c r="B2" s="358" t="s">
        <v>83</v>
      </c>
      <c r="C2" s="359" t="s">
        <v>84</v>
      </c>
      <c r="D2" s="359" t="s">
        <v>84</v>
      </c>
      <c r="E2" s="359" t="s">
        <v>139</v>
      </c>
      <c r="F2" s="359" t="s">
        <v>84</v>
      </c>
      <c r="G2" s="359" t="s">
        <v>84</v>
      </c>
      <c r="H2" s="359" t="s">
        <v>84</v>
      </c>
      <c r="I2" s="359" t="s">
        <v>84</v>
      </c>
      <c r="J2" s="359" t="s">
        <v>139</v>
      </c>
      <c r="K2" s="359" t="s">
        <v>139</v>
      </c>
      <c r="M2" s="365" t="s">
        <v>319</v>
      </c>
      <c r="N2" s="365" t="s">
        <v>161</v>
      </c>
      <c r="O2" s="365" t="s">
        <v>1225</v>
      </c>
      <c r="P2" s="365" t="s">
        <v>1114</v>
      </c>
      <c r="Q2" s="365" t="s">
        <v>86</v>
      </c>
      <c r="R2" s="365" t="s">
        <v>166</v>
      </c>
      <c r="S2" s="365" t="s">
        <v>83</v>
      </c>
      <c r="T2" s="365" t="s">
        <v>164</v>
      </c>
      <c r="U2" s="368" t="s">
        <v>1219</v>
      </c>
      <c r="V2" s="367" t="s">
        <v>292</v>
      </c>
      <c r="W2" s="368" t="s">
        <v>1219</v>
      </c>
      <c r="X2" s="367" t="s">
        <v>322</v>
      </c>
      <c r="Y2" s="367" t="s">
        <v>209</v>
      </c>
      <c r="Z2" s="366">
        <v>3</v>
      </c>
      <c r="AA2" s="366">
        <v>12.5</v>
      </c>
      <c r="AB2" s="366">
        <v>37.5</v>
      </c>
    </row>
    <row r="3" spans="1:28">
      <c r="A3" s="358" t="s">
        <v>83</v>
      </c>
      <c r="B3" s="358" t="s">
        <v>86</v>
      </c>
      <c r="C3" s="360" t="s">
        <v>84</v>
      </c>
      <c r="D3" s="360" t="s">
        <v>84</v>
      </c>
      <c r="E3" s="360" t="s">
        <v>139</v>
      </c>
      <c r="F3" s="360" t="s">
        <v>84</v>
      </c>
      <c r="G3" s="360" t="s">
        <v>84</v>
      </c>
      <c r="H3" s="360" t="s">
        <v>84</v>
      </c>
      <c r="I3" s="360" t="s">
        <v>84</v>
      </c>
      <c r="J3" s="360" t="s">
        <v>139</v>
      </c>
      <c r="K3" s="360" t="s">
        <v>139</v>
      </c>
      <c r="M3" s="365" t="s">
        <v>319</v>
      </c>
      <c r="N3" s="365" t="s">
        <v>161</v>
      </c>
      <c r="O3" s="365" t="s">
        <v>1226</v>
      </c>
      <c r="P3" s="365" t="s">
        <v>1191</v>
      </c>
      <c r="Q3" s="365" t="s">
        <v>719</v>
      </c>
      <c r="R3" s="365" t="s">
        <v>170</v>
      </c>
      <c r="S3" s="365" t="s">
        <v>83</v>
      </c>
      <c r="T3" s="365" t="s">
        <v>164</v>
      </c>
      <c r="U3" s="368" t="s">
        <v>1218</v>
      </c>
      <c r="V3" s="367" t="s">
        <v>322</v>
      </c>
      <c r="W3" s="368" t="s">
        <v>1218</v>
      </c>
      <c r="X3" s="367" t="s">
        <v>341</v>
      </c>
      <c r="Y3" s="367" t="s">
        <v>141</v>
      </c>
      <c r="Z3" s="366">
        <v>2.5</v>
      </c>
      <c r="AA3" s="366">
        <v>12.5</v>
      </c>
      <c r="AB3" s="366">
        <v>31.25</v>
      </c>
    </row>
    <row r="4" spans="1:28">
      <c r="A4" s="357" t="s">
        <v>87</v>
      </c>
      <c r="B4" s="358" t="s">
        <v>83</v>
      </c>
      <c r="C4" s="359" t="s">
        <v>209</v>
      </c>
      <c r="D4" s="359" t="s">
        <v>84</v>
      </c>
      <c r="E4" s="359" t="s">
        <v>84</v>
      </c>
      <c r="F4" s="359" t="s">
        <v>84</v>
      </c>
      <c r="G4" s="359" t="s">
        <v>84</v>
      </c>
      <c r="H4" s="359" t="s">
        <v>84</v>
      </c>
      <c r="I4" s="359" t="s">
        <v>84</v>
      </c>
      <c r="J4" s="359" t="s">
        <v>209</v>
      </c>
      <c r="K4" s="359" t="s">
        <v>209</v>
      </c>
      <c r="M4" s="365" t="s">
        <v>319</v>
      </c>
      <c r="N4" s="365" t="s">
        <v>161</v>
      </c>
      <c r="O4" s="365" t="s">
        <v>1227</v>
      </c>
      <c r="P4" s="365" t="s">
        <v>83</v>
      </c>
      <c r="Q4" s="365" t="s">
        <v>836</v>
      </c>
      <c r="R4" s="365" t="s">
        <v>167</v>
      </c>
      <c r="S4" s="365" t="s">
        <v>83</v>
      </c>
      <c r="T4" s="365" t="s">
        <v>164</v>
      </c>
      <c r="U4" s="368" t="s">
        <v>1218</v>
      </c>
      <c r="V4" s="367" t="s">
        <v>318</v>
      </c>
      <c r="W4" s="368" t="s">
        <v>1218</v>
      </c>
      <c r="X4" s="367" t="s">
        <v>292</v>
      </c>
      <c r="Y4" s="367" t="s">
        <v>85</v>
      </c>
      <c r="Z4" s="366">
        <v>1</v>
      </c>
      <c r="AA4" s="366">
        <v>12.5</v>
      </c>
      <c r="AB4" s="366">
        <v>12.5</v>
      </c>
    </row>
    <row r="5" spans="1:28">
      <c r="A5" s="358" t="s">
        <v>83</v>
      </c>
      <c r="B5" s="358" t="s">
        <v>719</v>
      </c>
      <c r="C5" s="360" t="s">
        <v>198</v>
      </c>
      <c r="D5" s="360" t="s">
        <v>84</v>
      </c>
      <c r="E5" s="360" t="s">
        <v>84</v>
      </c>
      <c r="F5" s="360" t="s">
        <v>84</v>
      </c>
      <c r="G5" s="360" t="s">
        <v>84</v>
      </c>
      <c r="H5" s="360" t="s">
        <v>84</v>
      </c>
      <c r="I5" s="360" t="s">
        <v>84</v>
      </c>
      <c r="J5" s="360" t="s">
        <v>198</v>
      </c>
      <c r="K5" s="360" t="s">
        <v>198</v>
      </c>
      <c r="M5" s="365" t="s">
        <v>319</v>
      </c>
      <c r="N5" s="365" t="s">
        <v>161</v>
      </c>
      <c r="O5" s="365" t="s">
        <v>1228</v>
      </c>
      <c r="P5" s="365" t="s">
        <v>1191</v>
      </c>
      <c r="Q5" s="365" t="s">
        <v>719</v>
      </c>
      <c r="R5" s="365" t="s">
        <v>170</v>
      </c>
      <c r="S5" s="365" t="s">
        <v>83</v>
      </c>
      <c r="T5" s="365" t="s">
        <v>164</v>
      </c>
      <c r="U5" s="368" t="s">
        <v>1217</v>
      </c>
      <c r="V5" s="367" t="s">
        <v>322</v>
      </c>
      <c r="W5" s="368" t="s">
        <v>1217</v>
      </c>
      <c r="X5" s="367" t="s">
        <v>307</v>
      </c>
      <c r="Y5" s="367" t="s">
        <v>138</v>
      </c>
      <c r="Z5" s="366">
        <v>2</v>
      </c>
      <c r="AA5" s="366">
        <v>12.5</v>
      </c>
      <c r="AB5" s="366">
        <v>25</v>
      </c>
    </row>
    <row r="6" spans="1:28">
      <c r="A6" s="358" t="s">
        <v>83</v>
      </c>
      <c r="B6" s="358" t="s">
        <v>86</v>
      </c>
      <c r="C6" s="360" t="s">
        <v>198</v>
      </c>
      <c r="D6" s="360" t="s">
        <v>84</v>
      </c>
      <c r="E6" s="360" t="s">
        <v>84</v>
      </c>
      <c r="F6" s="360" t="s">
        <v>84</v>
      </c>
      <c r="G6" s="360" t="s">
        <v>84</v>
      </c>
      <c r="H6" s="360" t="s">
        <v>84</v>
      </c>
      <c r="I6" s="360" t="s">
        <v>84</v>
      </c>
      <c r="J6" s="360" t="s">
        <v>198</v>
      </c>
      <c r="K6" s="360" t="s">
        <v>198</v>
      </c>
      <c r="M6" s="365" t="s">
        <v>1229</v>
      </c>
      <c r="N6" s="365" t="s">
        <v>161</v>
      </c>
      <c r="O6" s="365" t="s">
        <v>1230</v>
      </c>
      <c r="P6" s="365" t="s">
        <v>83</v>
      </c>
      <c r="Q6" s="365" t="s">
        <v>723</v>
      </c>
      <c r="R6" s="365" t="s">
        <v>216</v>
      </c>
      <c r="S6" s="365" t="s">
        <v>83</v>
      </c>
      <c r="T6" s="365" t="s">
        <v>164</v>
      </c>
      <c r="U6" s="368" t="s">
        <v>1217</v>
      </c>
      <c r="V6" s="367" t="s">
        <v>296</v>
      </c>
      <c r="W6" s="368" t="s">
        <v>1217</v>
      </c>
      <c r="X6" s="367" t="s">
        <v>374</v>
      </c>
      <c r="Y6" s="367" t="s">
        <v>198</v>
      </c>
      <c r="Z6" s="366">
        <v>0.5</v>
      </c>
      <c r="AA6" s="366">
        <v>12.5</v>
      </c>
      <c r="AB6" s="366">
        <v>6.25</v>
      </c>
    </row>
    <row r="7" spans="1:28">
      <c r="A7" s="358" t="s">
        <v>83</v>
      </c>
      <c r="B7" s="358" t="s">
        <v>836</v>
      </c>
      <c r="C7" s="360" t="s">
        <v>198</v>
      </c>
      <c r="D7" s="360" t="s">
        <v>84</v>
      </c>
      <c r="E7" s="360" t="s">
        <v>84</v>
      </c>
      <c r="F7" s="360" t="s">
        <v>84</v>
      </c>
      <c r="G7" s="360" t="s">
        <v>84</v>
      </c>
      <c r="H7" s="360" t="s">
        <v>84</v>
      </c>
      <c r="I7" s="360" t="s">
        <v>84</v>
      </c>
      <c r="J7" s="360" t="s">
        <v>198</v>
      </c>
      <c r="K7" s="360" t="s">
        <v>198</v>
      </c>
      <c r="M7" s="365" t="s">
        <v>319</v>
      </c>
      <c r="N7" s="365" t="s">
        <v>161</v>
      </c>
      <c r="O7" s="365" t="s">
        <v>1231</v>
      </c>
      <c r="P7" s="365" t="s">
        <v>787</v>
      </c>
      <c r="Q7" s="365" t="s">
        <v>836</v>
      </c>
      <c r="R7" s="365" t="s">
        <v>167</v>
      </c>
      <c r="S7" s="365" t="s">
        <v>83</v>
      </c>
      <c r="T7" s="365" t="s">
        <v>164</v>
      </c>
      <c r="U7" s="368" t="s">
        <v>1217</v>
      </c>
      <c r="V7" s="367" t="s">
        <v>318</v>
      </c>
      <c r="W7" s="368" t="s">
        <v>1217</v>
      </c>
      <c r="X7" s="367" t="s">
        <v>296</v>
      </c>
      <c r="Y7" s="367" t="s">
        <v>209</v>
      </c>
      <c r="Z7" s="366">
        <v>3</v>
      </c>
      <c r="AA7" s="366">
        <v>12.5</v>
      </c>
      <c r="AB7" s="366">
        <v>37.5</v>
      </c>
    </row>
    <row r="8" spans="1:28">
      <c r="A8" s="358" t="s">
        <v>83</v>
      </c>
      <c r="B8" s="358" t="s">
        <v>723</v>
      </c>
      <c r="C8" s="360" t="s">
        <v>198</v>
      </c>
      <c r="D8" s="360" t="s">
        <v>84</v>
      </c>
      <c r="E8" s="360" t="s">
        <v>84</v>
      </c>
      <c r="F8" s="360" t="s">
        <v>84</v>
      </c>
      <c r="G8" s="360" t="s">
        <v>84</v>
      </c>
      <c r="H8" s="360" t="s">
        <v>84</v>
      </c>
      <c r="I8" s="360" t="s">
        <v>84</v>
      </c>
      <c r="J8" s="360" t="s">
        <v>198</v>
      </c>
      <c r="K8" s="360" t="s">
        <v>198</v>
      </c>
      <c r="M8" s="365" t="s">
        <v>692</v>
      </c>
      <c r="N8" s="365" t="s">
        <v>161</v>
      </c>
      <c r="O8" s="365" t="s">
        <v>1232</v>
      </c>
      <c r="P8" s="365" t="s">
        <v>1233</v>
      </c>
      <c r="Q8" s="365" t="s">
        <v>723</v>
      </c>
      <c r="R8" s="365" t="s">
        <v>216</v>
      </c>
      <c r="S8" s="365" t="s">
        <v>83</v>
      </c>
      <c r="T8" s="365" t="s">
        <v>164</v>
      </c>
      <c r="U8" s="368" t="s">
        <v>1216</v>
      </c>
      <c r="V8" s="367" t="s">
        <v>374</v>
      </c>
      <c r="W8" s="368" t="s">
        <v>1216</v>
      </c>
      <c r="X8" s="367" t="s">
        <v>322</v>
      </c>
      <c r="Y8" s="367" t="s">
        <v>198</v>
      </c>
      <c r="Z8" s="366">
        <v>0.5</v>
      </c>
      <c r="AA8" s="366">
        <v>12.5</v>
      </c>
      <c r="AB8" s="366">
        <v>6.25</v>
      </c>
    </row>
    <row r="9" spans="1:28">
      <c r="A9" s="358" t="s">
        <v>83</v>
      </c>
      <c r="B9" s="358" t="s">
        <v>720</v>
      </c>
      <c r="C9" s="360" t="s">
        <v>198</v>
      </c>
      <c r="D9" s="360" t="s">
        <v>84</v>
      </c>
      <c r="E9" s="360" t="s">
        <v>84</v>
      </c>
      <c r="F9" s="360" t="s">
        <v>84</v>
      </c>
      <c r="G9" s="360" t="s">
        <v>84</v>
      </c>
      <c r="H9" s="360" t="s">
        <v>84</v>
      </c>
      <c r="I9" s="360" t="s">
        <v>84</v>
      </c>
      <c r="J9" s="360" t="s">
        <v>198</v>
      </c>
      <c r="K9" s="360" t="s">
        <v>198</v>
      </c>
      <c r="M9" s="365" t="s">
        <v>319</v>
      </c>
      <c r="N9" s="365" t="s">
        <v>161</v>
      </c>
      <c r="O9" s="365" t="s">
        <v>1234</v>
      </c>
      <c r="P9" s="365" t="s">
        <v>1114</v>
      </c>
      <c r="Q9" s="365" t="s">
        <v>86</v>
      </c>
      <c r="R9" s="365" t="s">
        <v>166</v>
      </c>
      <c r="S9" s="365" t="s">
        <v>83</v>
      </c>
      <c r="T9" s="365" t="s">
        <v>164</v>
      </c>
      <c r="U9" s="368" t="s">
        <v>1216</v>
      </c>
      <c r="V9" s="367" t="s">
        <v>296</v>
      </c>
      <c r="W9" s="368" t="s">
        <v>1216</v>
      </c>
      <c r="X9" s="367" t="s">
        <v>307</v>
      </c>
      <c r="Y9" s="367" t="s">
        <v>209</v>
      </c>
      <c r="Z9" s="366">
        <v>3</v>
      </c>
      <c r="AA9" s="366">
        <v>12.5</v>
      </c>
      <c r="AB9" s="366">
        <v>37.5</v>
      </c>
    </row>
    <row r="10" spans="1:28">
      <c r="A10" s="358" t="s">
        <v>83</v>
      </c>
      <c r="B10" s="358" t="s">
        <v>93</v>
      </c>
      <c r="C10" s="360" t="s">
        <v>198</v>
      </c>
      <c r="D10" s="360" t="s">
        <v>84</v>
      </c>
      <c r="E10" s="360" t="s">
        <v>84</v>
      </c>
      <c r="F10" s="360" t="s">
        <v>84</v>
      </c>
      <c r="G10" s="360" t="s">
        <v>84</v>
      </c>
      <c r="H10" s="360" t="s">
        <v>84</v>
      </c>
      <c r="I10" s="360" t="s">
        <v>84</v>
      </c>
      <c r="J10" s="360" t="s">
        <v>198</v>
      </c>
      <c r="K10" s="360" t="s">
        <v>198</v>
      </c>
      <c r="M10" s="365" t="s">
        <v>319</v>
      </c>
      <c r="N10" s="365" t="s">
        <v>161</v>
      </c>
      <c r="O10" s="365" t="s">
        <v>83</v>
      </c>
      <c r="P10" s="365" t="s">
        <v>1112</v>
      </c>
      <c r="Q10" s="365" t="s">
        <v>93</v>
      </c>
      <c r="R10" s="365" t="s">
        <v>168</v>
      </c>
      <c r="S10" s="365" t="s">
        <v>83</v>
      </c>
      <c r="T10" s="365" t="s">
        <v>164</v>
      </c>
      <c r="U10" s="368" t="s">
        <v>1216</v>
      </c>
      <c r="V10" s="367" t="s">
        <v>318</v>
      </c>
      <c r="W10" s="368" t="s">
        <v>1216</v>
      </c>
      <c r="X10" s="367" t="s">
        <v>293</v>
      </c>
      <c r="Y10" s="367" t="s">
        <v>138</v>
      </c>
      <c r="Z10" s="366">
        <v>2</v>
      </c>
      <c r="AA10" s="366">
        <v>12.5</v>
      </c>
      <c r="AB10" s="366">
        <v>25</v>
      </c>
    </row>
    <row r="11" spans="1:28">
      <c r="A11" s="357" t="s">
        <v>282</v>
      </c>
      <c r="B11" s="358" t="s">
        <v>83</v>
      </c>
      <c r="C11" s="359" t="s">
        <v>138</v>
      </c>
      <c r="D11" s="359" t="s">
        <v>138</v>
      </c>
      <c r="E11" s="359" t="s">
        <v>138</v>
      </c>
      <c r="F11" s="359" t="s">
        <v>118</v>
      </c>
      <c r="G11" s="359" t="s">
        <v>118</v>
      </c>
      <c r="H11" s="359" t="s">
        <v>245</v>
      </c>
      <c r="I11" s="359" t="s">
        <v>209</v>
      </c>
      <c r="J11" s="359" t="s">
        <v>1220</v>
      </c>
      <c r="K11" s="359" t="s">
        <v>1220</v>
      </c>
      <c r="M11" s="365" t="s">
        <v>171</v>
      </c>
      <c r="N11" s="365" t="s">
        <v>161</v>
      </c>
      <c r="O11" s="365" t="s">
        <v>652</v>
      </c>
      <c r="P11" s="365" t="s">
        <v>83</v>
      </c>
      <c r="Q11" s="365" t="s">
        <v>86</v>
      </c>
      <c r="R11" s="365" t="s">
        <v>166</v>
      </c>
      <c r="S11" s="365" t="s">
        <v>83</v>
      </c>
      <c r="T11" s="365" t="s">
        <v>164</v>
      </c>
      <c r="U11" s="368" t="s">
        <v>1215</v>
      </c>
      <c r="V11" s="367" t="s">
        <v>296</v>
      </c>
      <c r="W11" s="368" t="s">
        <v>1215</v>
      </c>
      <c r="X11" s="367" t="s">
        <v>944</v>
      </c>
      <c r="Y11" s="367" t="s">
        <v>139</v>
      </c>
      <c r="Z11" s="366">
        <v>0.25</v>
      </c>
      <c r="AA11" s="366">
        <v>12.5</v>
      </c>
      <c r="AB11" s="366">
        <v>3.13</v>
      </c>
    </row>
    <row r="12" spans="1:28">
      <c r="A12" s="358" t="s">
        <v>83</v>
      </c>
      <c r="B12" s="358" t="s">
        <v>719</v>
      </c>
      <c r="C12" s="360" t="s">
        <v>84</v>
      </c>
      <c r="D12" s="360" t="s">
        <v>84</v>
      </c>
      <c r="E12" s="360" t="s">
        <v>84</v>
      </c>
      <c r="F12" s="360" t="s">
        <v>84</v>
      </c>
      <c r="G12" s="360" t="s">
        <v>138</v>
      </c>
      <c r="H12" s="360" t="s">
        <v>141</v>
      </c>
      <c r="I12" s="360" t="s">
        <v>84</v>
      </c>
      <c r="J12" s="360" t="s">
        <v>249</v>
      </c>
      <c r="K12" s="360" t="s">
        <v>249</v>
      </c>
      <c r="M12" s="365" t="s">
        <v>319</v>
      </c>
      <c r="N12" s="365" t="s">
        <v>161</v>
      </c>
      <c r="O12" s="365" t="s">
        <v>83</v>
      </c>
      <c r="P12" s="365" t="s">
        <v>1112</v>
      </c>
      <c r="Q12" s="365" t="s">
        <v>93</v>
      </c>
      <c r="R12" s="365" t="s">
        <v>168</v>
      </c>
      <c r="S12" s="365" t="s">
        <v>83</v>
      </c>
      <c r="T12" s="365" t="s">
        <v>164</v>
      </c>
      <c r="U12" s="368" t="s">
        <v>1215</v>
      </c>
      <c r="V12" s="367" t="s">
        <v>318</v>
      </c>
      <c r="W12" s="368" t="s">
        <v>1215</v>
      </c>
      <c r="X12" s="367" t="s">
        <v>293</v>
      </c>
      <c r="Y12" s="367" t="s">
        <v>138</v>
      </c>
      <c r="Z12" s="366">
        <v>2</v>
      </c>
      <c r="AA12" s="366">
        <v>12.5</v>
      </c>
      <c r="AB12" s="366">
        <v>25</v>
      </c>
    </row>
    <row r="13" spans="1:28">
      <c r="A13" s="358" t="s">
        <v>83</v>
      </c>
      <c r="B13" s="358" t="s">
        <v>86</v>
      </c>
      <c r="C13" s="360" t="s">
        <v>84</v>
      </c>
      <c r="D13" s="360" t="s">
        <v>84</v>
      </c>
      <c r="E13" s="360" t="s">
        <v>84</v>
      </c>
      <c r="F13" s="360" t="s">
        <v>209</v>
      </c>
      <c r="G13" s="360" t="s">
        <v>84</v>
      </c>
      <c r="H13" s="360" t="s">
        <v>84</v>
      </c>
      <c r="I13" s="360" t="s">
        <v>209</v>
      </c>
      <c r="J13" s="360" t="s">
        <v>88</v>
      </c>
      <c r="K13" s="360" t="s">
        <v>88</v>
      </c>
      <c r="M13" s="365" t="s">
        <v>319</v>
      </c>
      <c r="N13" s="365" t="s">
        <v>161</v>
      </c>
      <c r="O13" s="365" t="s">
        <v>1235</v>
      </c>
      <c r="P13" s="365" t="s">
        <v>1142</v>
      </c>
      <c r="Q13" s="365" t="s">
        <v>722</v>
      </c>
      <c r="R13" s="365" t="s">
        <v>165</v>
      </c>
      <c r="S13" s="365" t="s">
        <v>83</v>
      </c>
      <c r="T13" s="365" t="s">
        <v>164</v>
      </c>
      <c r="U13" s="368" t="s">
        <v>1214</v>
      </c>
      <c r="V13" s="367" t="s">
        <v>802</v>
      </c>
      <c r="W13" s="368" t="s">
        <v>1214</v>
      </c>
      <c r="X13" s="367" t="s">
        <v>360</v>
      </c>
      <c r="Y13" s="367" t="s">
        <v>138</v>
      </c>
      <c r="Z13" s="366">
        <v>2</v>
      </c>
      <c r="AA13" s="366">
        <v>12.5</v>
      </c>
      <c r="AB13" s="366">
        <v>25</v>
      </c>
    </row>
    <row r="14" spans="1:28">
      <c r="A14" s="358" t="s">
        <v>83</v>
      </c>
      <c r="B14" s="358" t="s">
        <v>836</v>
      </c>
      <c r="C14" s="360" t="s">
        <v>84</v>
      </c>
      <c r="D14" s="360" t="s">
        <v>84</v>
      </c>
      <c r="E14" s="360" t="s">
        <v>84</v>
      </c>
      <c r="F14" s="360" t="s">
        <v>84</v>
      </c>
      <c r="G14" s="360" t="s">
        <v>209</v>
      </c>
      <c r="H14" s="360" t="s">
        <v>85</v>
      </c>
      <c r="I14" s="360" t="s">
        <v>84</v>
      </c>
      <c r="J14" s="360" t="s">
        <v>117</v>
      </c>
      <c r="K14" s="360" t="s">
        <v>117</v>
      </c>
      <c r="M14" s="365" t="s">
        <v>692</v>
      </c>
      <c r="N14" s="365" t="s">
        <v>161</v>
      </c>
      <c r="O14" s="365" t="s">
        <v>1236</v>
      </c>
      <c r="P14" s="365" t="s">
        <v>83</v>
      </c>
      <c r="Q14" s="365" t="s">
        <v>723</v>
      </c>
      <c r="R14" s="365" t="s">
        <v>216</v>
      </c>
      <c r="S14" s="365" t="s">
        <v>83</v>
      </c>
      <c r="T14" s="365" t="s">
        <v>164</v>
      </c>
      <c r="U14" s="368" t="s">
        <v>1213</v>
      </c>
      <c r="V14" s="367" t="s">
        <v>694</v>
      </c>
      <c r="W14" s="368" t="s">
        <v>1213</v>
      </c>
      <c r="X14" s="367" t="s">
        <v>366</v>
      </c>
      <c r="Y14" s="367" t="s">
        <v>139</v>
      </c>
      <c r="Z14" s="366">
        <v>0.25</v>
      </c>
      <c r="AA14" s="366">
        <v>12.5</v>
      </c>
      <c r="AB14" s="366">
        <v>3.13</v>
      </c>
    </row>
    <row r="15" spans="1:28">
      <c r="A15" s="358" t="s">
        <v>83</v>
      </c>
      <c r="B15" s="358" t="s">
        <v>722</v>
      </c>
      <c r="C15" s="360" t="s">
        <v>84</v>
      </c>
      <c r="D15" s="360" t="s">
        <v>138</v>
      </c>
      <c r="E15" s="360" t="s">
        <v>84</v>
      </c>
      <c r="F15" s="360" t="s">
        <v>84</v>
      </c>
      <c r="G15" s="360" t="s">
        <v>84</v>
      </c>
      <c r="H15" s="360" t="s">
        <v>84</v>
      </c>
      <c r="I15" s="360" t="s">
        <v>84</v>
      </c>
      <c r="J15" s="360" t="s">
        <v>138</v>
      </c>
      <c r="K15" s="360" t="s">
        <v>138</v>
      </c>
      <c r="M15" s="365" t="s">
        <v>160</v>
      </c>
      <c r="N15" s="365" t="s">
        <v>161</v>
      </c>
      <c r="O15" s="365" t="s">
        <v>162</v>
      </c>
      <c r="P15" s="365" t="s">
        <v>83</v>
      </c>
      <c r="Q15" s="365" t="s">
        <v>86</v>
      </c>
      <c r="R15" s="365" t="s">
        <v>166</v>
      </c>
      <c r="S15" s="365" t="s">
        <v>83</v>
      </c>
      <c r="T15" s="365" t="s">
        <v>164</v>
      </c>
      <c r="U15" s="368" t="s">
        <v>1213</v>
      </c>
      <c r="V15" s="367" t="s">
        <v>292</v>
      </c>
      <c r="W15" s="368" t="s">
        <v>1213</v>
      </c>
      <c r="X15" s="367" t="s">
        <v>313</v>
      </c>
      <c r="Y15" s="367" t="s">
        <v>198</v>
      </c>
      <c r="Z15" s="366">
        <v>0.5</v>
      </c>
      <c r="AA15" s="366">
        <v>12.5</v>
      </c>
      <c r="AB15" s="366">
        <v>6.25</v>
      </c>
    </row>
    <row r="16" spans="1:28">
      <c r="A16" s="358" t="s">
        <v>83</v>
      </c>
      <c r="B16" s="358" t="s">
        <v>93</v>
      </c>
      <c r="C16" s="360" t="s">
        <v>138</v>
      </c>
      <c r="D16" s="360" t="s">
        <v>84</v>
      </c>
      <c r="E16" s="360" t="s">
        <v>138</v>
      </c>
      <c r="F16" s="360" t="s">
        <v>138</v>
      </c>
      <c r="G16" s="360" t="s">
        <v>84</v>
      </c>
      <c r="H16" s="360" t="s">
        <v>84</v>
      </c>
      <c r="I16" s="360" t="s">
        <v>84</v>
      </c>
      <c r="J16" s="360" t="s">
        <v>88</v>
      </c>
      <c r="K16" s="360" t="s">
        <v>88</v>
      </c>
      <c r="M16" s="365" t="s">
        <v>160</v>
      </c>
      <c r="N16" s="365" t="s">
        <v>161</v>
      </c>
      <c r="O16" s="365" t="s">
        <v>1172</v>
      </c>
      <c r="P16" s="365" t="s">
        <v>83</v>
      </c>
      <c r="Q16" s="365" t="s">
        <v>723</v>
      </c>
      <c r="R16" s="365" t="s">
        <v>216</v>
      </c>
      <c r="S16" s="365" t="s">
        <v>83</v>
      </c>
      <c r="T16" s="365" t="s">
        <v>164</v>
      </c>
      <c r="U16" s="368" t="s">
        <v>1213</v>
      </c>
      <c r="V16" s="367" t="s">
        <v>292</v>
      </c>
      <c r="W16" s="368" t="s">
        <v>1213</v>
      </c>
      <c r="X16" s="367" t="s">
        <v>313</v>
      </c>
      <c r="Y16" s="367" t="s">
        <v>198</v>
      </c>
      <c r="Z16" s="366">
        <v>0.5</v>
      </c>
      <c r="AA16" s="366">
        <v>12.5</v>
      </c>
      <c r="AB16" s="366">
        <v>6.25</v>
      </c>
    </row>
    <row r="17" spans="1:28">
      <c r="A17" s="357" t="s">
        <v>642</v>
      </c>
      <c r="B17" s="358" t="s">
        <v>83</v>
      </c>
      <c r="C17" s="359" t="s">
        <v>139</v>
      </c>
      <c r="D17" s="359" t="s">
        <v>84</v>
      </c>
      <c r="E17" s="359" t="s">
        <v>84</v>
      </c>
      <c r="F17" s="359" t="s">
        <v>198</v>
      </c>
      <c r="G17" s="359" t="s">
        <v>84</v>
      </c>
      <c r="H17" s="359" t="s">
        <v>84</v>
      </c>
      <c r="I17" s="359" t="s">
        <v>84</v>
      </c>
      <c r="J17" s="359" t="s">
        <v>189</v>
      </c>
      <c r="K17" s="359" t="s">
        <v>189</v>
      </c>
      <c r="M17" s="365" t="s">
        <v>160</v>
      </c>
      <c r="N17" s="365" t="s">
        <v>161</v>
      </c>
      <c r="O17" s="365" t="s">
        <v>299</v>
      </c>
      <c r="P17" s="365" t="s">
        <v>83</v>
      </c>
      <c r="Q17" s="365" t="s">
        <v>720</v>
      </c>
      <c r="R17" s="365" t="s">
        <v>163</v>
      </c>
      <c r="S17" s="365" t="s">
        <v>83</v>
      </c>
      <c r="T17" s="365" t="s">
        <v>164</v>
      </c>
      <c r="U17" s="368" t="s">
        <v>1213</v>
      </c>
      <c r="V17" s="367" t="s">
        <v>292</v>
      </c>
      <c r="W17" s="368" t="s">
        <v>1213</v>
      </c>
      <c r="X17" s="367" t="s">
        <v>313</v>
      </c>
      <c r="Y17" s="367" t="s">
        <v>198</v>
      </c>
      <c r="Z17" s="366">
        <v>0.5</v>
      </c>
      <c r="AA17" s="366">
        <v>12.5</v>
      </c>
      <c r="AB17" s="366">
        <v>6.25</v>
      </c>
    </row>
    <row r="18" spans="1:28">
      <c r="A18" s="358" t="s">
        <v>83</v>
      </c>
      <c r="B18" s="358" t="s">
        <v>723</v>
      </c>
      <c r="C18" s="360" t="s">
        <v>139</v>
      </c>
      <c r="D18" s="360" t="s">
        <v>84</v>
      </c>
      <c r="E18" s="360" t="s">
        <v>84</v>
      </c>
      <c r="F18" s="360" t="s">
        <v>198</v>
      </c>
      <c r="G18" s="360" t="s">
        <v>84</v>
      </c>
      <c r="H18" s="360" t="s">
        <v>84</v>
      </c>
      <c r="I18" s="360" t="s">
        <v>84</v>
      </c>
      <c r="J18" s="360" t="s">
        <v>189</v>
      </c>
      <c r="K18" s="360" t="s">
        <v>189</v>
      </c>
      <c r="M18" s="365" t="s">
        <v>160</v>
      </c>
      <c r="N18" s="365" t="s">
        <v>161</v>
      </c>
      <c r="O18" s="365" t="s">
        <v>1109</v>
      </c>
      <c r="P18" s="365" t="s">
        <v>83</v>
      </c>
      <c r="Q18" s="365" t="s">
        <v>719</v>
      </c>
      <c r="R18" s="365" t="s">
        <v>170</v>
      </c>
      <c r="S18" s="365" t="s">
        <v>83</v>
      </c>
      <c r="T18" s="365" t="s">
        <v>164</v>
      </c>
      <c r="U18" s="368" t="s">
        <v>1213</v>
      </c>
      <c r="V18" s="367" t="s">
        <v>292</v>
      </c>
      <c r="W18" s="368" t="s">
        <v>1213</v>
      </c>
      <c r="X18" s="367" t="s">
        <v>313</v>
      </c>
      <c r="Y18" s="367" t="s">
        <v>198</v>
      </c>
      <c r="Z18" s="366">
        <v>0.5</v>
      </c>
      <c r="AA18" s="366">
        <v>12.5</v>
      </c>
      <c r="AB18" s="366">
        <v>6.25</v>
      </c>
    </row>
    <row r="19" spans="1:28">
      <c r="A19" s="357" t="s">
        <v>105</v>
      </c>
      <c r="B19" s="358" t="s">
        <v>83</v>
      </c>
      <c r="C19" s="359" t="s">
        <v>198</v>
      </c>
      <c r="D19" s="359" t="s">
        <v>84</v>
      </c>
      <c r="E19" s="359" t="s">
        <v>84</v>
      </c>
      <c r="F19" s="359" t="s">
        <v>84</v>
      </c>
      <c r="G19" s="359" t="s">
        <v>84</v>
      </c>
      <c r="H19" s="359" t="s">
        <v>84</v>
      </c>
      <c r="I19" s="359" t="s">
        <v>84</v>
      </c>
      <c r="J19" s="359" t="s">
        <v>198</v>
      </c>
      <c r="K19" s="359" t="s">
        <v>198</v>
      </c>
      <c r="M19" s="365" t="s">
        <v>177</v>
      </c>
      <c r="N19" s="365" t="s">
        <v>161</v>
      </c>
      <c r="O19" s="365" t="s">
        <v>1237</v>
      </c>
      <c r="P19" s="365" t="s">
        <v>83</v>
      </c>
      <c r="Q19" s="365" t="s">
        <v>836</v>
      </c>
      <c r="R19" s="365" t="s">
        <v>167</v>
      </c>
      <c r="S19" s="365" t="s">
        <v>83</v>
      </c>
      <c r="T19" s="365" t="s">
        <v>164</v>
      </c>
      <c r="U19" s="368" t="s">
        <v>1213</v>
      </c>
      <c r="V19" s="367" t="s">
        <v>351</v>
      </c>
      <c r="W19" s="368" t="s">
        <v>1213</v>
      </c>
      <c r="X19" s="367" t="s">
        <v>292</v>
      </c>
      <c r="Y19" s="367" t="s">
        <v>198</v>
      </c>
      <c r="Z19" s="366">
        <v>0.5</v>
      </c>
      <c r="AA19" s="366">
        <v>12.5</v>
      </c>
      <c r="AB19" s="366">
        <v>6.25</v>
      </c>
    </row>
    <row r="20" spans="1:28">
      <c r="A20" s="358" t="s">
        <v>83</v>
      </c>
      <c r="B20" s="358" t="s">
        <v>836</v>
      </c>
      <c r="C20" s="360" t="s">
        <v>198</v>
      </c>
      <c r="D20" s="360" t="s">
        <v>84</v>
      </c>
      <c r="E20" s="360" t="s">
        <v>84</v>
      </c>
      <c r="F20" s="360" t="s">
        <v>84</v>
      </c>
      <c r="G20" s="360" t="s">
        <v>84</v>
      </c>
      <c r="H20" s="360" t="s">
        <v>84</v>
      </c>
      <c r="I20" s="360" t="s">
        <v>84</v>
      </c>
      <c r="J20" s="360" t="s">
        <v>198</v>
      </c>
      <c r="K20" s="360" t="s">
        <v>198</v>
      </c>
      <c r="M20" s="365" t="s">
        <v>319</v>
      </c>
      <c r="N20" s="365" t="s">
        <v>161</v>
      </c>
      <c r="O20" s="365" t="s">
        <v>83</v>
      </c>
      <c r="P20" s="365" t="s">
        <v>1112</v>
      </c>
      <c r="Q20" s="365" t="s">
        <v>93</v>
      </c>
      <c r="R20" s="365" t="s">
        <v>168</v>
      </c>
      <c r="S20" s="365" t="s">
        <v>83</v>
      </c>
      <c r="T20" s="365" t="s">
        <v>164</v>
      </c>
      <c r="U20" s="368" t="s">
        <v>1213</v>
      </c>
      <c r="V20" s="367" t="s">
        <v>351</v>
      </c>
      <c r="W20" s="368" t="s">
        <v>1213</v>
      </c>
      <c r="X20" s="367" t="s">
        <v>298</v>
      </c>
      <c r="Y20" s="367" t="s">
        <v>138</v>
      </c>
      <c r="Z20" s="366">
        <v>2</v>
      </c>
      <c r="AA20" s="366">
        <v>12.5</v>
      </c>
      <c r="AB20" s="366">
        <v>25</v>
      </c>
    </row>
    <row r="21" spans="1:28">
      <c r="A21" s="357" t="s">
        <v>1221</v>
      </c>
      <c r="B21" s="358" t="s">
        <v>83</v>
      </c>
      <c r="C21" s="359" t="s">
        <v>84</v>
      </c>
      <c r="D21" s="359" t="s">
        <v>84</v>
      </c>
      <c r="E21" s="359" t="s">
        <v>84</v>
      </c>
      <c r="F21" s="359" t="s">
        <v>84</v>
      </c>
      <c r="G21" s="359" t="s">
        <v>198</v>
      </c>
      <c r="H21" s="359" t="s">
        <v>84</v>
      </c>
      <c r="I21" s="359" t="s">
        <v>84</v>
      </c>
      <c r="J21" s="359" t="s">
        <v>198</v>
      </c>
      <c r="K21" s="359" t="s">
        <v>198</v>
      </c>
      <c r="M21" s="365" t="s">
        <v>160</v>
      </c>
      <c r="N21" s="365" t="s">
        <v>161</v>
      </c>
      <c r="O21" s="365" t="s">
        <v>941</v>
      </c>
      <c r="P21" s="365" t="s">
        <v>83</v>
      </c>
      <c r="Q21" s="365" t="s">
        <v>836</v>
      </c>
      <c r="R21" s="365" t="s">
        <v>167</v>
      </c>
      <c r="S21" s="365" t="s">
        <v>83</v>
      </c>
      <c r="T21" s="365" t="s">
        <v>164</v>
      </c>
      <c r="U21" s="368" t="s">
        <v>1213</v>
      </c>
      <c r="V21" s="367" t="s">
        <v>318</v>
      </c>
      <c r="W21" s="368" t="s">
        <v>1213</v>
      </c>
      <c r="X21" s="367" t="s">
        <v>351</v>
      </c>
      <c r="Y21" s="367" t="s">
        <v>198</v>
      </c>
      <c r="Z21" s="366">
        <v>0.5</v>
      </c>
      <c r="AA21" s="366">
        <v>12.5</v>
      </c>
      <c r="AB21" s="366">
        <v>6.25</v>
      </c>
    </row>
    <row r="22" spans="1:28">
      <c r="A22" s="358" t="s">
        <v>83</v>
      </c>
      <c r="B22" s="358" t="s">
        <v>723</v>
      </c>
      <c r="C22" s="360" t="s">
        <v>84</v>
      </c>
      <c r="D22" s="360" t="s">
        <v>84</v>
      </c>
      <c r="E22" s="360" t="s">
        <v>84</v>
      </c>
      <c r="F22" s="360" t="s">
        <v>84</v>
      </c>
      <c r="G22" s="360" t="s">
        <v>198</v>
      </c>
      <c r="H22" s="360" t="s">
        <v>84</v>
      </c>
      <c r="I22" s="360" t="s">
        <v>84</v>
      </c>
      <c r="J22" s="360" t="s">
        <v>198</v>
      </c>
      <c r="K22" s="360" t="s">
        <v>198</v>
      </c>
      <c r="M22" s="365" t="s">
        <v>160</v>
      </c>
      <c r="N22" s="365" t="s">
        <v>161</v>
      </c>
      <c r="O22" s="365" t="s">
        <v>83</v>
      </c>
      <c r="P22" s="365" t="s">
        <v>83</v>
      </c>
      <c r="Q22" s="365" t="s">
        <v>93</v>
      </c>
      <c r="R22" s="365" t="s">
        <v>168</v>
      </c>
      <c r="S22" s="365" t="s">
        <v>83</v>
      </c>
      <c r="T22" s="365" t="s">
        <v>164</v>
      </c>
      <c r="U22" s="368" t="s">
        <v>1213</v>
      </c>
      <c r="V22" s="367" t="s">
        <v>318</v>
      </c>
      <c r="W22" s="368" t="s">
        <v>1213</v>
      </c>
      <c r="X22" s="367" t="s">
        <v>351</v>
      </c>
      <c r="Y22" s="367" t="s">
        <v>198</v>
      </c>
      <c r="Z22" s="366">
        <v>0.5</v>
      </c>
      <c r="AA22" s="366">
        <v>12.5</v>
      </c>
      <c r="AB22" s="366">
        <v>6.25</v>
      </c>
    </row>
    <row r="23" spans="1:28">
      <c r="A23" s="361" t="s">
        <v>94</v>
      </c>
      <c r="B23" s="362" t="s">
        <v>83</v>
      </c>
      <c r="C23" s="363" t="s">
        <v>285</v>
      </c>
      <c r="D23" s="363" t="s">
        <v>138</v>
      </c>
      <c r="E23" s="363" t="s">
        <v>252</v>
      </c>
      <c r="F23" s="363" t="s">
        <v>251</v>
      </c>
      <c r="G23" s="363" t="s">
        <v>251</v>
      </c>
      <c r="H23" s="363" t="s">
        <v>245</v>
      </c>
      <c r="I23" s="363" t="s">
        <v>209</v>
      </c>
      <c r="J23" s="363" t="s">
        <v>1222</v>
      </c>
      <c r="K23" s="363" t="s">
        <v>1222</v>
      </c>
    </row>
    <row r="25" spans="1:28">
      <c r="J25" t="s">
        <v>215</v>
      </c>
      <c r="K25">
        <v>27.5</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5D047-ABFE-45E3-A49B-30F162D1F8FD}">
  <dimension ref="A1:AB29"/>
  <sheetViews>
    <sheetView workbookViewId="0">
      <selection activeCell="N82" sqref="N82"/>
    </sheetView>
  </sheetViews>
  <sheetFormatPr baseColWidth="10" defaultColWidth="8.83203125" defaultRowHeight="15"/>
  <cols>
    <col min="1" max="1" width="27.83203125" bestFit="1" customWidth="1"/>
    <col min="2" max="2" width="13.33203125" bestFit="1" customWidth="1"/>
    <col min="3" max="9" width="10.1640625" bestFit="1" customWidth="1"/>
    <col min="10" max="10" width="8.1640625" bestFit="1" customWidth="1"/>
    <col min="11" max="11" width="11.6640625" bestFit="1" customWidth="1"/>
    <col min="13" max="13" width="11.33203125" bestFit="1" customWidth="1"/>
    <col min="14" max="14" width="12.33203125" bestFit="1" customWidth="1"/>
    <col min="15" max="15" width="94.33203125" bestFit="1" customWidth="1"/>
    <col min="16" max="16" width="11.33203125" bestFit="1" customWidth="1"/>
    <col min="17" max="17" width="13.33203125" bestFit="1" customWidth="1"/>
    <col min="18" max="18" width="15.1640625" bestFit="1" customWidth="1"/>
    <col min="19" max="19" width="5.1640625" bestFit="1" customWidth="1"/>
    <col min="20" max="20" width="7.33203125" bestFit="1" customWidth="1"/>
    <col min="21" max="21" width="9.1640625" bestFit="1" customWidth="1"/>
    <col min="22" max="22" width="10.33203125" bestFit="1" customWidth="1"/>
    <col min="24" max="24" width="10.33203125" bestFit="1" customWidth="1"/>
    <col min="25" max="25" width="10.5" bestFit="1" customWidth="1"/>
    <col min="26" max="26" width="16" bestFit="1" customWidth="1"/>
    <col min="27" max="27" width="17.33203125" bestFit="1" customWidth="1"/>
    <col min="28" max="28" width="19.33203125" bestFit="1" customWidth="1"/>
  </cols>
  <sheetData>
    <row r="1" spans="1:28">
      <c r="A1" s="390" t="s">
        <v>72</v>
      </c>
      <c r="B1" s="390" t="s">
        <v>73</v>
      </c>
      <c r="C1" s="390" t="s">
        <v>1297</v>
      </c>
      <c r="D1" s="390" t="s">
        <v>1298</v>
      </c>
      <c r="E1" s="390" t="s">
        <v>1299</v>
      </c>
      <c r="F1" s="390" t="s">
        <v>1300</v>
      </c>
      <c r="G1" s="390" t="s">
        <v>1301</v>
      </c>
      <c r="H1" s="390" t="s">
        <v>1302</v>
      </c>
      <c r="I1" s="390" t="s">
        <v>1303</v>
      </c>
      <c r="J1" s="390" t="s">
        <v>81</v>
      </c>
      <c r="K1" s="84" t="s">
        <v>868</v>
      </c>
      <c r="M1" s="397" t="s">
        <v>72</v>
      </c>
      <c r="N1" s="397" t="s">
        <v>146</v>
      </c>
      <c r="O1" s="397" t="s">
        <v>147</v>
      </c>
      <c r="P1" s="397" t="s">
        <v>148</v>
      </c>
      <c r="Q1" s="397" t="s">
        <v>73</v>
      </c>
      <c r="R1" s="397" t="s">
        <v>149</v>
      </c>
      <c r="S1" s="397" t="s">
        <v>150</v>
      </c>
      <c r="T1" s="397" t="s">
        <v>151</v>
      </c>
      <c r="U1" s="397" t="s">
        <v>152</v>
      </c>
      <c r="V1" s="397" t="s">
        <v>153</v>
      </c>
      <c r="W1" s="397" t="s">
        <v>154</v>
      </c>
      <c r="X1" s="397" t="s">
        <v>155</v>
      </c>
      <c r="Y1" s="397" t="s">
        <v>156</v>
      </c>
      <c r="Z1" s="397" t="s">
        <v>157</v>
      </c>
      <c r="AA1" s="397" t="s">
        <v>1223</v>
      </c>
      <c r="AB1" s="397" t="s">
        <v>1224</v>
      </c>
    </row>
    <row r="2" spans="1:28">
      <c r="A2" s="390" t="s">
        <v>82</v>
      </c>
      <c r="B2" s="391" t="s">
        <v>83</v>
      </c>
      <c r="C2" s="392" t="s">
        <v>84</v>
      </c>
      <c r="D2" s="392" t="s">
        <v>84</v>
      </c>
      <c r="E2" s="392" t="s">
        <v>142</v>
      </c>
      <c r="F2" s="392" t="s">
        <v>84</v>
      </c>
      <c r="G2" s="392" t="s">
        <v>84</v>
      </c>
      <c r="H2" s="392" t="s">
        <v>84</v>
      </c>
      <c r="I2" s="392" t="s">
        <v>84</v>
      </c>
      <c r="J2" s="392" t="s">
        <v>142</v>
      </c>
      <c r="K2" s="392" t="s">
        <v>142</v>
      </c>
      <c r="M2" s="398" t="s">
        <v>177</v>
      </c>
      <c r="N2" s="398" t="s">
        <v>161</v>
      </c>
      <c r="O2" s="398" t="s">
        <v>1305</v>
      </c>
      <c r="P2" s="398" t="s">
        <v>83</v>
      </c>
      <c r="Q2" s="398" t="s">
        <v>719</v>
      </c>
      <c r="R2" s="398" t="s">
        <v>170</v>
      </c>
      <c r="S2" s="398" t="s">
        <v>83</v>
      </c>
      <c r="T2" s="398" t="s">
        <v>164</v>
      </c>
      <c r="U2" s="401" t="s">
        <v>1303</v>
      </c>
      <c r="V2" s="400" t="s">
        <v>292</v>
      </c>
      <c r="W2" s="401" t="s">
        <v>1303</v>
      </c>
      <c r="X2" s="400" t="s">
        <v>987</v>
      </c>
      <c r="Y2" s="400" t="s">
        <v>139</v>
      </c>
      <c r="Z2" s="399">
        <v>0.25</v>
      </c>
      <c r="AA2" s="399">
        <v>12.5</v>
      </c>
      <c r="AB2" s="399">
        <v>3.13</v>
      </c>
    </row>
    <row r="3" spans="1:28">
      <c r="A3" s="391" t="s">
        <v>83</v>
      </c>
      <c r="B3" s="391" t="s">
        <v>86</v>
      </c>
      <c r="C3" s="393" t="s">
        <v>84</v>
      </c>
      <c r="D3" s="393" t="s">
        <v>84</v>
      </c>
      <c r="E3" s="393" t="s">
        <v>142</v>
      </c>
      <c r="F3" s="393" t="s">
        <v>84</v>
      </c>
      <c r="G3" s="393" t="s">
        <v>84</v>
      </c>
      <c r="H3" s="393" t="s">
        <v>84</v>
      </c>
      <c r="I3" s="393" t="s">
        <v>84</v>
      </c>
      <c r="J3" s="393" t="s">
        <v>142</v>
      </c>
      <c r="K3" s="400" t="s">
        <v>142</v>
      </c>
      <c r="M3" s="398" t="s">
        <v>319</v>
      </c>
      <c r="N3" s="398" t="s">
        <v>161</v>
      </c>
      <c r="O3" s="398" t="s">
        <v>1306</v>
      </c>
      <c r="P3" s="398" t="s">
        <v>1071</v>
      </c>
      <c r="Q3" s="398" t="s">
        <v>86</v>
      </c>
      <c r="R3" s="398" t="s">
        <v>166</v>
      </c>
      <c r="S3" s="398" t="s">
        <v>83</v>
      </c>
      <c r="T3" s="398" t="s">
        <v>164</v>
      </c>
      <c r="U3" s="401" t="s">
        <v>1302</v>
      </c>
      <c r="V3" s="400" t="s">
        <v>318</v>
      </c>
      <c r="W3" s="401" t="s">
        <v>1302</v>
      </c>
      <c r="X3" s="400" t="s">
        <v>306</v>
      </c>
      <c r="Y3" s="400" t="s">
        <v>118</v>
      </c>
      <c r="Z3" s="399">
        <v>5</v>
      </c>
      <c r="AA3" s="399">
        <v>12.5</v>
      </c>
      <c r="AB3" s="399">
        <v>62.5</v>
      </c>
    </row>
    <row r="4" spans="1:28">
      <c r="A4" s="390" t="s">
        <v>87</v>
      </c>
      <c r="B4" s="391" t="s">
        <v>83</v>
      </c>
      <c r="C4" s="392" t="s">
        <v>209</v>
      </c>
      <c r="D4" s="392" t="s">
        <v>84</v>
      </c>
      <c r="E4" s="392" t="s">
        <v>84</v>
      </c>
      <c r="F4" s="392" t="s">
        <v>84</v>
      </c>
      <c r="G4" s="392" t="s">
        <v>84</v>
      </c>
      <c r="H4" s="392" t="s">
        <v>84</v>
      </c>
      <c r="I4" s="392" t="s">
        <v>84</v>
      </c>
      <c r="J4" s="392" t="s">
        <v>209</v>
      </c>
      <c r="K4" s="392" t="s">
        <v>209</v>
      </c>
      <c r="M4" s="398" t="s">
        <v>319</v>
      </c>
      <c r="N4" s="398" t="s">
        <v>161</v>
      </c>
      <c r="O4" s="398" t="s">
        <v>1307</v>
      </c>
      <c r="P4" s="398" t="s">
        <v>598</v>
      </c>
      <c r="Q4" s="398" t="s">
        <v>720</v>
      </c>
      <c r="R4" s="398" t="s">
        <v>163</v>
      </c>
      <c r="S4" s="398" t="s">
        <v>83</v>
      </c>
      <c r="T4" s="398" t="s">
        <v>164</v>
      </c>
      <c r="U4" s="401" t="s">
        <v>1301</v>
      </c>
      <c r="V4" s="400" t="s">
        <v>399</v>
      </c>
      <c r="W4" s="401" t="s">
        <v>1301</v>
      </c>
      <c r="X4" s="400" t="s">
        <v>400</v>
      </c>
      <c r="Y4" s="400" t="s">
        <v>123</v>
      </c>
      <c r="Z4" s="399">
        <v>1.5</v>
      </c>
      <c r="AA4" s="399">
        <v>12.5</v>
      </c>
      <c r="AB4" s="399">
        <v>18.75</v>
      </c>
    </row>
    <row r="5" spans="1:28">
      <c r="A5" s="391" t="s">
        <v>83</v>
      </c>
      <c r="B5" s="391" t="s">
        <v>719</v>
      </c>
      <c r="C5" s="393" t="s">
        <v>198</v>
      </c>
      <c r="D5" s="393" t="s">
        <v>84</v>
      </c>
      <c r="E5" s="393" t="s">
        <v>84</v>
      </c>
      <c r="F5" s="393" t="s">
        <v>84</v>
      </c>
      <c r="G5" s="393" t="s">
        <v>84</v>
      </c>
      <c r="H5" s="393" t="s">
        <v>84</v>
      </c>
      <c r="I5" s="393" t="s">
        <v>84</v>
      </c>
      <c r="J5" s="393" t="s">
        <v>198</v>
      </c>
      <c r="K5" s="400" t="s">
        <v>198</v>
      </c>
      <c r="M5" s="398" t="s">
        <v>319</v>
      </c>
      <c r="N5" s="398" t="s">
        <v>161</v>
      </c>
      <c r="O5" s="398" t="s">
        <v>1308</v>
      </c>
      <c r="P5" s="398" t="s">
        <v>83</v>
      </c>
      <c r="Q5" s="398" t="s">
        <v>720</v>
      </c>
      <c r="R5" s="398" t="s">
        <v>163</v>
      </c>
      <c r="S5" s="398" t="s">
        <v>83</v>
      </c>
      <c r="T5" s="398" t="s">
        <v>164</v>
      </c>
      <c r="U5" s="401" t="s">
        <v>1301</v>
      </c>
      <c r="V5" s="400" t="s">
        <v>296</v>
      </c>
      <c r="W5" s="401" t="s">
        <v>1301</v>
      </c>
      <c r="X5" s="400" t="s">
        <v>322</v>
      </c>
      <c r="Y5" s="400" t="s">
        <v>85</v>
      </c>
      <c r="Z5" s="399">
        <v>1</v>
      </c>
      <c r="AA5" s="399">
        <v>12.5</v>
      </c>
      <c r="AB5" s="399">
        <v>12.5</v>
      </c>
    </row>
    <row r="6" spans="1:28">
      <c r="A6" s="391" t="s">
        <v>83</v>
      </c>
      <c r="B6" s="391" t="s">
        <v>86</v>
      </c>
      <c r="C6" s="393" t="s">
        <v>198</v>
      </c>
      <c r="D6" s="393" t="s">
        <v>84</v>
      </c>
      <c r="E6" s="393" t="s">
        <v>84</v>
      </c>
      <c r="F6" s="393" t="s">
        <v>84</v>
      </c>
      <c r="G6" s="393" t="s">
        <v>84</v>
      </c>
      <c r="H6" s="393" t="s">
        <v>84</v>
      </c>
      <c r="I6" s="393" t="s">
        <v>84</v>
      </c>
      <c r="J6" s="393" t="s">
        <v>198</v>
      </c>
      <c r="K6" s="400" t="s">
        <v>198</v>
      </c>
      <c r="M6" s="398" t="s">
        <v>319</v>
      </c>
      <c r="N6" s="398" t="s">
        <v>161</v>
      </c>
      <c r="O6" s="398" t="s">
        <v>1309</v>
      </c>
      <c r="P6" s="398" t="s">
        <v>1142</v>
      </c>
      <c r="Q6" s="398" t="s">
        <v>720</v>
      </c>
      <c r="R6" s="398" t="s">
        <v>163</v>
      </c>
      <c r="S6" s="398" t="s">
        <v>83</v>
      </c>
      <c r="T6" s="398" t="s">
        <v>164</v>
      </c>
      <c r="U6" s="401" t="s">
        <v>1301</v>
      </c>
      <c r="V6" s="400" t="s">
        <v>293</v>
      </c>
      <c r="W6" s="401" t="s">
        <v>1301</v>
      </c>
      <c r="X6" s="400" t="s">
        <v>298</v>
      </c>
      <c r="Y6" s="400" t="s">
        <v>198</v>
      </c>
      <c r="Z6" s="399">
        <v>0.5</v>
      </c>
      <c r="AA6" s="399">
        <v>12.5</v>
      </c>
      <c r="AB6" s="399">
        <v>6.25</v>
      </c>
    </row>
    <row r="7" spans="1:28">
      <c r="A7" s="391" t="s">
        <v>83</v>
      </c>
      <c r="B7" s="391" t="s">
        <v>836</v>
      </c>
      <c r="C7" s="393" t="s">
        <v>198</v>
      </c>
      <c r="D7" s="393" t="s">
        <v>84</v>
      </c>
      <c r="E7" s="393" t="s">
        <v>84</v>
      </c>
      <c r="F7" s="393" t="s">
        <v>84</v>
      </c>
      <c r="G7" s="393" t="s">
        <v>84</v>
      </c>
      <c r="H7" s="393" t="s">
        <v>84</v>
      </c>
      <c r="I7" s="393" t="s">
        <v>84</v>
      </c>
      <c r="J7" s="393" t="s">
        <v>198</v>
      </c>
      <c r="K7" s="400" t="s">
        <v>198</v>
      </c>
      <c r="M7" s="398" t="s">
        <v>692</v>
      </c>
      <c r="N7" s="398" t="s">
        <v>161</v>
      </c>
      <c r="O7" s="398" t="s">
        <v>1310</v>
      </c>
      <c r="P7" s="398" t="s">
        <v>1311</v>
      </c>
      <c r="Q7" s="398" t="s">
        <v>723</v>
      </c>
      <c r="R7" s="398" t="s">
        <v>216</v>
      </c>
      <c r="S7" s="398" t="s">
        <v>83</v>
      </c>
      <c r="T7" s="398" t="s">
        <v>164</v>
      </c>
      <c r="U7" s="401" t="s">
        <v>1300</v>
      </c>
      <c r="V7" s="400" t="s">
        <v>377</v>
      </c>
      <c r="W7" s="401" t="s">
        <v>1300</v>
      </c>
      <c r="X7" s="400" t="s">
        <v>379</v>
      </c>
      <c r="Y7" s="400" t="s">
        <v>139</v>
      </c>
      <c r="Z7" s="399">
        <v>0.25</v>
      </c>
      <c r="AA7" s="399">
        <v>12.5</v>
      </c>
      <c r="AB7" s="399">
        <v>3.13</v>
      </c>
    </row>
    <row r="8" spans="1:28">
      <c r="A8" s="391" t="s">
        <v>83</v>
      </c>
      <c r="B8" s="391" t="s">
        <v>723</v>
      </c>
      <c r="C8" s="393" t="s">
        <v>198</v>
      </c>
      <c r="D8" s="393" t="s">
        <v>84</v>
      </c>
      <c r="E8" s="393" t="s">
        <v>84</v>
      </c>
      <c r="F8" s="393" t="s">
        <v>84</v>
      </c>
      <c r="G8" s="393" t="s">
        <v>84</v>
      </c>
      <c r="H8" s="393" t="s">
        <v>84</v>
      </c>
      <c r="I8" s="393" t="s">
        <v>84</v>
      </c>
      <c r="J8" s="393" t="s">
        <v>198</v>
      </c>
      <c r="K8" s="400" t="s">
        <v>198</v>
      </c>
      <c r="M8" s="398" t="s">
        <v>692</v>
      </c>
      <c r="N8" s="398" t="s">
        <v>161</v>
      </c>
      <c r="O8" s="398" t="s">
        <v>1312</v>
      </c>
      <c r="P8" s="398" t="s">
        <v>83</v>
      </c>
      <c r="Q8" s="398" t="s">
        <v>723</v>
      </c>
      <c r="R8" s="398" t="s">
        <v>216</v>
      </c>
      <c r="S8" s="398" t="s">
        <v>83</v>
      </c>
      <c r="T8" s="398" t="s">
        <v>164</v>
      </c>
      <c r="U8" s="401" t="s">
        <v>1300</v>
      </c>
      <c r="V8" s="400" t="s">
        <v>328</v>
      </c>
      <c r="W8" s="401" t="s">
        <v>1300</v>
      </c>
      <c r="X8" s="400" t="s">
        <v>377</v>
      </c>
      <c r="Y8" s="400" t="s">
        <v>85</v>
      </c>
      <c r="Z8" s="399">
        <v>1</v>
      </c>
      <c r="AA8" s="399">
        <v>12.5</v>
      </c>
      <c r="AB8" s="399">
        <v>12.5</v>
      </c>
    </row>
    <row r="9" spans="1:28">
      <c r="A9" s="391" t="s">
        <v>83</v>
      </c>
      <c r="B9" s="391" t="s">
        <v>722</v>
      </c>
      <c r="C9" s="393" t="s">
        <v>198</v>
      </c>
      <c r="D9" s="393" t="s">
        <v>84</v>
      </c>
      <c r="E9" s="393" t="s">
        <v>84</v>
      </c>
      <c r="F9" s="393" t="s">
        <v>84</v>
      </c>
      <c r="G9" s="393" t="s">
        <v>84</v>
      </c>
      <c r="H9" s="393" t="s">
        <v>84</v>
      </c>
      <c r="I9" s="393" t="s">
        <v>84</v>
      </c>
      <c r="J9" s="393" t="s">
        <v>198</v>
      </c>
      <c r="K9" s="400" t="s">
        <v>198</v>
      </c>
      <c r="M9" s="398" t="s">
        <v>319</v>
      </c>
      <c r="N9" s="398" t="s">
        <v>161</v>
      </c>
      <c r="O9" s="398" t="s">
        <v>1313</v>
      </c>
      <c r="P9" s="398" t="s">
        <v>83</v>
      </c>
      <c r="Q9" s="398" t="s">
        <v>720</v>
      </c>
      <c r="R9" s="398" t="s">
        <v>163</v>
      </c>
      <c r="S9" s="398" t="s">
        <v>83</v>
      </c>
      <c r="T9" s="398" t="s">
        <v>164</v>
      </c>
      <c r="U9" s="401" t="s">
        <v>1300</v>
      </c>
      <c r="V9" s="400" t="s">
        <v>306</v>
      </c>
      <c r="W9" s="401" t="s">
        <v>1300</v>
      </c>
      <c r="X9" s="400" t="s">
        <v>341</v>
      </c>
      <c r="Y9" s="400" t="s">
        <v>123</v>
      </c>
      <c r="Z9" s="399">
        <v>1.5</v>
      </c>
      <c r="AA9" s="399">
        <v>12.5</v>
      </c>
      <c r="AB9" s="399">
        <v>18.75</v>
      </c>
    </row>
    <row r="10" spans="1:28">
      <c r="A10" s="391" t="s">
        <v>83</v>
      </c>
      <c r="B10" s="391" t="s">
        <v>93</v>
      </c>
      <c r="C10" s="393" t="s">
        <v>198</v>
      </c>
      <c r="D10" s="393" t="s">
        <v>84</v>
      </c>
      <c r="E10" s="393" t="s">
        <v>84</v>
      </c>
      <c r="F10" s="393" t="s">
        <v>84</v>
      </c>
      <c r="G10" s="393" t="s">
        <v>84</v>
      </c>
      <c r="H10" s="393" t="s">
        <v>84</v>
      </c>
      <c r="I10" s="393" t="s">
        <v>84</v>
      </c>
      <c r="J10" s="393" t="s">
        <v>198</v>
      </c>
      <c r="K10" s="400" t="s">
        <v>198</v>
      </c>
      <c r="M10" s="398" t="s">
        <v>304</v>
      </c>
      <c r="N10" s="398" t="s">
        <v>161</v>
      </c>
      <c r="O10" s="398" t="s">
        <v>1314</v>
      </c>
      <c r="P10" s="398" t="s">
        <v>83</v>
      </c>
      <c r="Q10" s="398" t="s">
        <v>719</v>
      </c>
      <c r="R10" s="398" t="s">
        <v>170</v>
      </c>
      <c r="S10" s="398" t="s">
        <v>83</v>
      </c>
      <c r="T10" s="398" t="s">
        <v>164</v>
      </c>
      <c r="U10" s="401" t="s">
        <v>1300</v>
      </c>
      <c r="V10" s="400" t="s">
        <v>322</v>
      </c>
      <c r="W10" s="401" t="s">
        <v>1300</v>
      </c>
      <c r="X10" s="400" t="s">
        <v>341</v>
      </c>
      <c r="Y10" s="400" t="s">
        <v>141</v>
      </c>
      <c r="Z10" s="399">
        <v>2.5</v>
      </c>
      <c r="AA10" s="399">
        <v>12.5</v>
      </c>
      <c r="AB10" s="399">
        <v>31.25</v>
      </c>
    </row>
    <row r="11" spans="1:28">
      <c r="A11" s="390" t="s">
        <v>282</v>
      </c>
      <c r="B11" s="391" t="s">
        <v>83</v>
      </c>
      <c r="C11" s="392" t="s">
        <v>123</v>
      </c>
      <c r="D11" s="392" t="s">
        <v>88</v>
      </c>
      <c r="E11" s="392" t="s">
        <v>84</v>
      </c>
      <c r="F11" s="392" t="s">
        <v>123</v>
      </c>
      <c r="G11" s="392" t="s">
        <v>209</v>
      </c>
      <c r="H11" s="392" t="s">
        <v>118</v>
      </c>
      <c r="I11" s="392" t="s">
        <v>84</v>
      </c>
      <c r="J11" s="392" t="s">
        <v>645</v>
      </c>
      <c r="K11" s="392" t="s">
        <v>645</v>
      </c>
      <c r="M11" s="398" t="s">
        <v>692</v>
      </c>
      <c r="N11" s="398" t="s">
        <v>161</v>
      </c>
      <c r="O11" s="398" t="s">
        <v>1315</v>
      </c>
      <c r="P11" s="398" t="s">
        <v>83</v>
      </c>
      <c r="Q11" s="398" t="s">
        <v>723</v>
      </c>
      <c r="R11" s="398" t="s">
        <v>216</v>
      </c>
      <c r="S11" s="398" t="s">
        <v>83</v>
      </c>
      <c r="T11" s="398" t="s">
        <v>164</v>
      </c>
      <c r="U11" s="401" t="s">
        <v>1299</v>
      </c>
      <c r="V11" s="400" t="s">
        <v>328</v>
      </c>
      <c r="W11" s="401" t="s">
        <v>1299</v>
      </c>
      <c r="X11" s="400" t="s">
        <v>626</v>
      </c>
      <c r="Y11" s="400" t="s">
        <v>198</v>
      </c>
      <c r="Z11" s="399">
        <v>0.5</v>
      </c>
      <c r="AA11" s="399">
        <v>12.5</v>
      </c>
      <c r="AB11" s="399">
        <v>6.25</v>
      </c>
    </row>
    <row r="12" spans="1:28">
      <c r="A12" s="391" t="s">
        <v>83</v>
      </c>
      <c r="B12" s="391" t="s">
        <v>719</v>
      </c>
      <c r="C12" s="393" t="s">
        <v>84</v>
      </c>
      <c r="D12" s="393" t="s">
        <v>209</v>
      </c>
      <c r="E12" s="393" t="s">
        <v>84</v>
      </c>
      <c r="F12" s="393" t="s">
        <v>84</v>
      </c>
      <c r="G12" s="393" t="s">
        <v>84</v>
      </c>
      <c r="H12" s="393" t="s">
        <v>84</v>
      </c>
      <c r="I12" s="393" t="s">
        <v>84</v>
      </c>
      <c r="J12" s="393" t="s">
        <v>209</v>
      </c>
      <c r="K12" s="400" t="s">
        <v>209</v>
      </c>
      <c r="M12" s="398" t="s">
        <v>692</v>
      </c>
      <c r="N12" s="398" t="s">
        <v>161</v>
      </c>
      <c r="O12" s="398" t="s">
        <v>1316</v>
      </c>
      <c r="P12" s="398" t="s">
        <v>83</v>
      </c>
      <c r="Q12" s="398" t="s">
        <v>723</v>
      </c>
      <c r="R12" s="398" t="s">
        <v>216</v>
      </c>
      <c r="S12" s="398" t="s">
        <v>83</v>
      </c>
      <c r="T12" s="398" t="s">
        <v>164</v>
      </c>
      <c r="U12" s="401" t="s">
        <v>1299</v>
      </c>
      <c r="V12" s="400" t="s">
        <v>327</v>
      </c>
      <c r="W12" s="401" t="s">
        <v>1299</v>
      </c>
      <c r="X12" s="400" t="s">
        <v>328</v>
      </c>
      <c r="Y12" s="400" t="s">
        <v>85</v>
      </c>
      <c r="Z12" s="399">
        <v>1</v>
      </c>
      <c r="AA12" s="399">
        <v>12.5</v>
      </c>
      <c r="AB12" s="399">
        <v>12.5</v>
      </c>
    </row>
    <row r="13" spans="1:28">
      <c r="A13" s="391" t="s">
        <v>83</v>
      </c>
      <c r="B13" s="391" t="s">
        <v>86</v>
      </c>
      <c r="C13" s="393" t="s">
        <v>84</v>
      </c>
      <c r="D13" s="393" t="s">
        <v>84</v>
      </c>
      <c r="E13" s="393" t="s">
        <v>84</v>
      </c>
      <c r="F13" s="393" t="s">
        <v>84</v>
      </c>
      <c r="G13" s="393" t="s">
        <v>84</v>
      </c>
      <c r="H13" s="393" t="s">
        <v>118</v>
      </c>
      <c r="I13" s="393" t="s">
        <v>84</v>
      </c>
      <c r="J13" s="393" t="s">
        <v>118</v>
      </c>
      <c r="K13" s="400" t="s">
        <v>118</v>
      </c>
      <c r="M13" s="398" t="s">
        <v>171</v>
      </c>
      <c r="N13" s="398" t="s">
        <v>161</v>
      </c>
      <c r="O13" s="398" t="s">
        <v>1317</v>
      </c>
      <c r="P13" s="398" t="s">
        <v>83</v>
      </c>
      <c r="Q13" s="398" t="s">
        <v>86</v>
      </c>
      <c r="R13" s="398" t="s">
        <v>166</v>
      </c>
      <c r="S13" s="398" t="s">
        <v>83</v>
      </c>
      <c r="T13" s="398" t="s">
        <v>164</v>
      </c>
      <c r="U13" s="401" t="s">
        <v>1299</v>
      </c>
      <c r="V13" s="400" t="s">
        <v>318</v>
      </c>
      <c r="W13" s="401" t="s">
        <v>1299</v>
      </c>
      <c r="X13" s="400" t="s">
        <v>413</v>
      </c>
      <c r="Y13" s="400" t="s">
        <v>142</v>
      </c>
      <c r="Z13" s="399">
        <v>2.75</v>
      </c>
      <c r="AA13" s="399">
        <v>12.5</v>
      </c>
      <c r="AB13" s="399">
        <v>34.380000000000003</v>
      </c>
    </row>
    <row r="14" spans="1:28">
      <c r="A14" s="391" t="s">
        <v>83</v>
      </c>
      <c r="B14" s="391" t="s">
        <v>836</v>
      </c>
      <c r="C14" s="393" t="s">
        <v>84</v>
      </c>
      <c r="D14" s="393" t="s">
        <v>209</v>
      </c>
      <c r="E14" s="393" t="s">
        <v>84</v>
      </c>
      <c r="F14" s="393" t="s">
        <v>84</v>
      </c>
      <c r="G14" s="393" t="s">
        <v>84</v>
      </c>
      <c r="H14" s="393" t="s">
        <v>84</v>
      </c>
      <c r="I14" s="393" t="s">
        <v>84</v>
      </c>
      <c r="J14" s="393" t="s">
        <v>209</v>
      </c>
      <c r="K14" s="400" t="s">
        <v>209</v>
      </c>
      <c r="M14" s="398" t="s">
        <v>319</v>
      </c>
      <c r="N14" s="398" t="s">
        <v>161</v>
      </c>
      <c r="O14" s="398" t="s">
        <v>1318</v>
      </c>
      <c r="P14" s="398" t="s">
        <v>1191</v>
      </c>
      <c r="Q14" s="398" t="s">
        <v>719</v>
      </c>
      <c r="R14" s="398" t="s">
        <v>170</v>
      </c>
      <c r="S14" s="398" t="s">
        <v>83</v>
      </c>
      <c r="T14" s="398" t="s">
        <v>164</v>
      </c>
      <c r="U14" s="401" t="s">
        <v>1298</v>
      </c>
      <c r="V14" s="400" t="s">
        <v>322</v>
      </c>
      <c r="W14" s="401" t="s">
        <v>1298</v>
      </c>
      <c r="X14" s="400" t="s">
        <v>327</v>
      </c>
      <c r="Y14" s="400" t="s">
        <v>209</v>
      </c>
      <c r="Z14" s="399">
        <v>3</v>
      </c>
      <c r="AA14" s="399">
        <v>12.5</v>
      </c>
      <c r="AB14" s="399">
        <v>37.5</v>
      </c>
    </row>
    <row r="15" spans="1:28">
      <c r="A15" s="391" t="s">
        <v>83</v>
      </c>
      <c r="B15" s="391" t="s">
        <v>720</v>
      </c>
      <c r="C15" s="393" t="s">
        <v>123</v>
      </c>
      <c r="D15" s="393" t="s">
        <v>84</v>
      </c>
      <c r="E15" s="393" t="s">
        <v>84</v>
      </c>
      <c r="F15" s="393" t="s">
        <v>123</v>
      </c>
      <c r="G15" s="393" t="s">
        <v>209</v>
      </c>
      <c r="H15" s="393" t="s">
        <v>84</v>
      </c>
      <c r="I15" s="393" t="s">
        <v>84</v>
      </c>
      <c r="J15" s="393" t="s">
        <v>88</v>
      </c>
      <c r="K15" s="400" t="s">
        <v>88</v>
      </c>
      <c r="M15" s="398" t="s">
        <v>319</v>
      </c>
      <c r="N15" s="398" t="s">
        <v>161</v>
      </c>
      <c r="O15" s="398" t="s">
        <v>1319</v>
      </c>
      <c r="P15" s="398" t="s">
        <v>787</v>
      </c>
      <c r="Q15" s="398" t="s">
        <v>836</v>
      </c>
      <c r="R15" s="398" t="s">
        <v>167</v>
      </c>
      <c r="S15" s="398" t="s">
        <v>83</v>
      </c>
      <c r="T15" s="398" t="s">
        <v>164</v>
      </c>
      <c r="U15" s="401" t="s">
        <v>1298</v>
      </c>
      <c r="V15" s="400" t="s">
        <v>318</v>
      </c>
      <c r="W15" s="401" t="s">
        <v>1298</v>
      </c>
      <c r="X15" s="400" t="s">
        <v>296</v>
      </c>
      <c r="Y15" s="400" t="s">
        <v>209</v>
      </c>
      <c r="Z15" s="399">
        <v>3</v>
      </c>
      <c r="AA15" s="399">
        <v>12.5</v>
      </c>
      <c r="AB15" s="399">
        <v>37.5</v>
      </c>
    </row>
    <row r="16" spans="1:28">
      <c r="A16" s="390" t="s">
        <v>642</v>
      </c>
      <c r="B16" s="391" t="s">
        <v>83</v>
      </c>
      <c r="C16" s="392" t="s">
        <v>138</v>
      </c>
      <c r="D16" s="392" t="s">
        <v>84</v>
      </c>
      <c r="E16" s="392" t="s">
        <v>123</v>
      </c>
      <c r="F16" s="392" t="s">
        <v>208</v>
      </c>
      <c r="G16" s="392" t="s">
        <v>84</v>
      </c>
      <c r="H16" s="392" t="s">
        <v>84</v>
      </c>
      <c r="I16" s="392" t="s">
        <v>84</v>
      </c>
      <c r="J16" s="392" t="s">
        <v>737</v>
      </c>
      <c r="K16" s="392" t="s">
        <v>737</v>
      </c>
      <c r="M16" s="398" t="s">
        <v>692</v>
      </c>
      <c r="N16" s="398" t="s">
        <v>161</v>
      </c>
      <c r="O16" s="398" t="s">
        <v>1320</v>
      </c>
      <c r="P16" s="398" t="s">
        <v>1077</v>
      </c>
      <c r="Q16" s="398" t="s">
        <v>723</v>
      </c>
      <c r="R16" s="398" t="s">
        <v>216</v>
      </c>
      <c r="S16" s="398" t="s">
        <v>83</v>
      </c>
      <c r="T16" s="398" t="s">
        <v>164</v>
      </c>
      <c r="U16" s="401" t="s">
        <v>1297</v>
      </c>
      <c r="V16" s="400" t="s">
        <v>340</v>
      </c>
      <c r="W16" s="401" t="s">
        <v>1297</v>
      </c>
      <c r="X16" s="400" t="s">
        <v>306</v>
      </c>
      <c r="Y16" s="400" t="s">
        <v>198</v>
      </c>
      <c r="Z16" s="399">
        <v>0.5</v>
      </c>
      <c r="AA16" s="399">
        <v>12.5</v>
      </c>
      <c r="AB16" s="399">
        <v>6.25</v>
      </c>
    </row>
    <row r="17" spans="1:28">
      <c r="A17" s="391" t="s">
        <v>83</v>
      </c>
      <c r="B17" s="391" t="s">
        <v>723</v>
      </c>
      <c r="C17" s="393" t="s">
        <v>138</v>
      </c>
      <c r="D17" s="393" t="s">
        <v>84</v>
      </c>
      <c r="E17" s="393" t="s">
        <v>123</v>
      </c>
      <c r="F17" s="393" t="s">
        <v>208</v>
      </c>
      <c r="G17" s="393" t="s">
        <v>84</v>
      </c>
      <c r="H17" s="393" t="s">
        <v>84</v>
      </c>
      <c r="I17" s="393" t="s">
        <v>84</v>
      </c>
      <c r="J17" s="393" t="s">
        <v>737</v>
      </c>
      <c r="K17" s="400" t="s">
        <v>737</v>
      </c>
      <c r="M17" s="398" t="s">
        <v>177</v>
      </c>
      <c r="N17" s="398" t="s">
        <v>161</v>
      </c>
      <c r="O17" s="398" t="s">
        <v>1321</v>
      </c>
      <c r="P17" s="398" t="s">
        <v>83</v>
      </c>
      <c r="Q17" s="398" t="s">
        <v>719</v>
      </c>
      <c r="R17" s="398" t="s">
        <v>170</v>
      </c>
      <c r="S17" s="398" t="s">
        <v>83</v>
      </c>
      <c r="T17" s="398" t="s">
        <v>164</v>
      </c>
      <c r="U17" s="401" t="s">
        <v>1297</v>
      </c>
      <c r="V17" s="400" t="s">
        <v>322</v>
      </c>
      <c r="W17" s="401" t="s">
        <v>1297</v>
      </c>
      <c r="X17" s="400" t="s">
        <v>417</v>
      </c>
      <c r="Y17" s="400" t="s">
        <v>139</v>
      </c>
      <c r="Z17" s="399">
        <v>0.25</v>
      </c>
      <c r="AA17" s="399">
        <v>12.5</v>
      </c>
      <c r="AB17" s="399">
        <v>3.13</v>
      </c>
    </row>
    <row r="18" spans="1:28">
      <c r="A18" s="390" t="s">
        <v>105</v>
      </c>
      <c r="B18" s="391" t="s">
        <v>83</v>
      </c>
      <c r="C18" s="392" t="s">
        <v>189</v>
      </c>
      <c r="D18" s="392" t="s">
        <v>84</v>
      </c>
      <c r="E18" s="392" t="s">
        <v>84</v>
      </c>
      <c r="F18" s="392" t="s">
        <v>84</v>
      </c>
      <c r="G18" s="392" t="s">
        <v>84</v>
      </c>
      <c r="H18" s="392" t="s">
        <v>84</v>
      </c>
      <c r="I18" s="392" t="s">
        <v>139</v>
      </c>
      <c r="J18" s="392" t="s">
        <v>85</v>
      </c>
      <c r="K18" s="392" t="s">
        <v>85</v>
      </c>
      <c r="M18" s="398" t="s">
        <v>692</v>
      </c>
      <c r="N18" s="398" t="s">
        <v>161</v>
      </c>
      <c r="O18" s="398" t="s">
        <v>1322</v>
      </c>
      <c r="P18" s="398" t="s">
        <v>1323</v>
      </c>
      <c r="Q18" s="398" t="s">
        <v>723</v>
      </c>
      <c r="R18" s="398" t="s">
        <v>216</v>
      </c>
      <c r="S18" s="398" t="s">
        <v>83</v>
      </c>
      <c r="T18" s="398" t="s">
        <v>164</v>
      </c>
      <c r="U18" s="401" t="s">
        <v>1297</v>
      </c>
      <c r="V18" s="400" t="s">
        <v>374</v>
      </c>
      <c r="W18" s="401" t="s">
        <v>1297</v>
      </c>
      <c r="X18" s="400" t="s">
        <v>322</v>
      </c>
      <c r="Y18" s="400" t="s">
        <v>198</v>
      </c>
      <c r="Z18" s="399">
        <v>0.5</v>
      </c>
      <c r="AA18" s="399">
        <v>12.5</v>
      </c>
      <c r="AB18" s="399">
        <v>6.25</v>
      </c>
    </row>
    <row r="19" spans="1:28">
      <c r="A19" s="391" t="s">
        <v>83</v>
      </c>
      <c r="B19" s="391" t="s">
        <v>719</v>
      </c>
      <c r="C19" s="393" t="s">
        <v>139</v>
      </c>
      <c r="D19" s="393" t="s">
        <v>84</v>
      </c>
      <c r="E19" s="393" t="s">
        <v>84</v>
      </c>
      <c r="F19" s="393" t="s">
        <v>84</v>
      </c>
      <c r="G19" s="393" t="s">
        <v>84</v>
      </c>
      <c r="H19" s="393" t="s">
        <v>84</v>
      </c>
      <c r="I19" s="393" t="s">
        <v>139</v>
      </c>
      <c r="J19" s="393" t="s">
        <v>198</v>
      </c>
      <c r="K19" s="400" t="s">
        <v>198</v>
      </c>
      <c r="M19" s="398" t="s">
        <v>692</v>
      </c>
      <c r="N19" s="398" t="s">
        <v>161</v>
      </c>
      <c r="O19" s="398" t="s">
        <v>1324</v>
      </c>
      <c r="P19" s="398" t="s">
        <v>83</v>
      </c>
      <c r="Q19" s="398" t="s">
        <v>723</v>
      </c>
      <c r="R19" s="398" t="s">
        <v>216</v>
      </c>
      <c r="S19" s="398" t="s">
        <v>83</v>
      </c>
      <c r="T19" s="398" t="s">
        <v>164</v>
      </c>
      <c r="U19" s="401" t="s">
        <v>1297</v>
      </c>
      <c r="V19" s="400" t="s">
        <v>296</v>
      </c>
      <c r="W19" s="401" t="s">
        <v>1297</v>
      </c>
      <c r="X19" s="400" t="s">
        <v>374</v>
      </c>
      <c r="Y19" s="400" t="s">
        <v>198</v>
      </c>
      <c r="Z19" s="399">
        <v>0.5</v>
      </c>
      <c r="AA19" s="399">
        <v>12.5</v>
      </c>
      <c r="AB19" s="399">
        <v>6.25</v>
      </c>
    </row>
    <row r="20" spans="1:28">
      <c r="A20" s="391" t="s">
        <v>83</v>
      </c>
      <c r="B20" s="391" t="s">
        <v>836</v>
      </c>
      <c r="C20" s="393" t="s">
        <v>198</v>
      </c>
      <c r="D20" s="393" t="s">
        <v>84</v>
      </c>
      <c r="E20" s="393" t="s">
        <v>84</v>
      </c>
      <c r="F20" s="393" t="s">
        <v>84</v>
      </c>
      <c r="G20" s="393" t="s">
        <v>84</v>
      </c>
      <c r="H20" s="393" t="s">
        <v>84</v>
      </c>
      <c r="I20" s="393" t="s">
        <v>84</v>
      </c>
      <c r="J20" s="393" t="s">
        <v>198</v>
      </c>
      <c r="K20" s="400" t="s">
        <v>198</v>
      </c>
      <c r="M20" s="398" t="s">
        <v>692</v>
      </c>
      <c r="N20" s="398" t="s">
        <v>161</v>
      </c>
      <c r="O20" s="398" t="s">
        <v>1325</v>
      </c>
      <c r="P20" s="398" t="s">
        <v>1326</v>
      </c>
      <c r="Q20" s="398" t="s">
        <v>723</v>
      </c>
      <c r="R20" s="398" t="s">
        <v>216</v>
      </c>
      <c r="S20" s="398" t="s">
        <v>83</v>
      </c>
      <c r="T20" s="398" t="s">
        <v>164</v>
      </c>
      <c r="U20" s="401" t="s">
        <v>1297</v>
      </c>
      <c r="V20" s="400" t="s">
        <v>294</v>
      </c>
      <c r="W20" s="401" t="s">
        <v>1297</v>
      </c>
      <c r="X20" s="400" t="s">
        <v>621</v>
      </c>
      <c r="Y20" s="400" t="s">
        <v>198</v>
      </c>
      <c r="Z20" s="399">
        <v>0.5</v>
      </c>
      <c r="AA20" s="399">
        <v>12.5</v>
      </c>
      <c r="AB20" s="399">
        <v>6.25</v>
      </c>
    </row>
    <row r="21" spans="1:28">
      <c r="A21" s="390" t="s">
        <v>287</v>
      </c>
      <c r="B21" s="391" t="s">
        <v>83</v>
      </c>
      <c r="C21" s="392" t="s">
        <v>84</v>
      </c>
      <c r="D21" s="392" t="s">
        <v>84</v>
      </c>
      <c r="E21" s="392" t="s">
        <v>84</v>
      </c>
      <c r="F21" s="392" t="s">
        <v>141</v>
      </c>
      <c r="G21" s="392" t="s">
        <v>84</v>
      </c>
      <c r="H21" s="392" t="s">
        <v>84</v>
      </c>
      <c r="I21" s="392" t="s">
        <v>84</v>
      </c>
      <c r="J21" s="392" t="s">
        <v>141</v>
      </c>
      <c r="K21" s="392" t="s">
        <v>141</v>
      </c>
      <c r="M21" s="398" t="s">
        <v>160</v>
      </c>
      <c r="N21" s="398" t="s">
        <v>161</v>
      </c>
      <c r="O21" s="398" t="s">
        <v>1068</v>
      </c>
      <c r="P21" s="398" t="s">
        <v>83</v>
      </c>
      <c r="Q21" s="398" t="s">
        <v>723</v>
      </c>
      <c r="R21" s="398" t="s">
        <v>216</v>
      </c>
      <c r="S21" s="398" t="s">
        <v>83</v>
      </c>
      <c r="T21" s="398" t="s">
        <v>164</v>
      </c>
      <c r="U21" s="401" t="s">
        <v>1297</v>
      </c>
      <c r="V21" s="400" t="s">
        <v>292</v>
      </c>
      <c r="W21" s="401" t="s">
        <v>1297</v>
      </c>
      <c r="X21" s="400" t="s">
        <v>313</v>
      </c>
      <c r="Y21" s="400" t="s">
        <v>198</v>
      </c>
      <c r="Z21" s="399">
        <v>0.5</v>
      </c>
      <c r="AA21" s="399">
        <v>12.5</v>
      </c>
      <c r="AB21" s="399">
        <v>6.25</v>
      </c>
    </row>
    <row r="22" spans="1:28">
      <c r="A22" s="391" t="s">
        <v>83</v>
      </c>
      <c r="B22" s="391" t="s">
        <v>719</v>
      </c>
      <c r="C22" s="393" t="s">
        <v>84</v>
      </c>
      <c r="D22" s="393" t="s">
        <v>84</v>
      </c>
      <c r="E22" s="393" t="s">
        <v>84</v>
      </c>
      <c r="F22" s="393" t="s">
        <v>141</v>
      </c>
      <c r="G22" s="393" t="s">
        <v>84</v>
      </c>
      <c r="H22" s="393" t="s">
        <v>84</v>
      </c>
      <c r="I22" s="393" t="s">
        <v>84</v>
      </c>
      <c r="J22" s="393" t="s">
        <v>141</v>
      </c>
      <c r="K22" s="400" t="s">
        <v>141</v>
      </c>
      <c r="M22" s="398" t="s">
        <v>160</v>
      </c>
      <c r="N22" s="398" t="s">
        <v>161</v>
      </c>
      <c r="O22" s="398" t="s">
        <v>1068</v>
      </c>
      <c r="P22" s="398" t="s">
        <v>83</v>
      </c>
      <c r="Q22" s="398" t="s">
        <v>722</v>
      </c>
      <c r="R22" s="398" t="s">
        <v>165</v>
      </c>
      <c r="S22" s="398" t="s">
        <v>83</v>
      </c>
      <c r="T22" s="398" t="s">
        <v>164</v>
      </c>
      <c r="U22" s="401" t="s">
        <v>1297</v>
      </c>
      <c r="V22" s="400" t="s">
        <v>292</v>
      </c>
      <c r="W22" s="401" t="s">
        <v>1297</v>
      </c>
      <c r="X22" s="400" t="s">
        <v>313</v>
      </c>
      <c r="Y22" s="400" t="s">
        <v>198</v>
      </c>
      <c r="Z22" s="399">
        <v>0.5</v>
      </c>
      <c r="AA22" s="399">
        <v>12.5</v>
      </c>
      <c r="AB22" s="399">
        <v>6.25</v>
      </c>
    </row>
    <row r="23" spans="1:28">
      <c r="A23" s="390" t="s">
        <v>1221</v>
      </c>
      <c r="B23" s="391" t="s">
        <v>83</v>
      </c>
      <c r="C23" s="392" t="s">
        <v>208</v>
      </c>
      <c r="D23" s="392" t="s">
        <v>84</v>
      </c>
      <c r="E23" s="392" t="s">
        <v>84</v>
      </c>
      <c r="F23" s="392" t="s">
        <v>84</v>
      </c>
      <c r="G23" s="392" t="s">
        <v>84</v>
      </c>
      <c r="H23" s="392" t="s">
        <v>84</v>
      </c>
      <c r="I23" s="392" t="s">
        <v>84</v>
      </c>
      <c r="J23" s="392" t="s">
        <v>208</v>
      </c>
      <c r="K23" s="392" t="s">
        <v>208</v>
      </c>
      <c r="M23" s="398" t="s">
        <v>160</v>
      </c>
      <c r="N23" s="398" t="s">
        <v>161</v>
      </c>
      <c r="O23" s="398" t="s">
        <v>1109</v>
      </c>
      <c r="P23" s="398" t="s">
        <v>83</v>
      </c>
      <c r="Q23" s="398" t="s">
        <v>719</v>
      </c>
      <c r="R23" s="398" t="s">
        <v>170</v>
      </c>
      <c r="S23" s="398" t="s">
        <v>83</v>
      </c>
      <c r="T23" s="398" t="s">
        <v>164</v>
      </c>
      <c r="U23" s="401" t="s">
        <v>1297</v>
      </c>
      <c r="V23" s="400" t="s">
        <v>292</v>
      </c>
      <c r="W23" s="401" t="s">
        <v>1297</v>
      </c>
      <c r="X23" s="400" t="s">
        <v>313</v>
      </c>
      <c r="Y23" s="400" t="s">
        <v>198</v>
      </c>
      <c r="Z23" s="399">
        <v>0.5</v>
      </c>
      <c r="AA23" s="399">
        <v>12.5</v>
      </c>
      <c r="AB23" s="399">
        <v>6.25</v>
      </c>
    </row>
    <row r="24" spans="1:28">
      <c r="A24" s="391" t="s">
        <v>83</v>
      </c>
      <c r="B24" s="391" t="s">
        <v>720</v>
      </c>
      <c r="C24" s="393" t="s">
        <v>208</v>
      </c>
      <c r="D24" s="393" t="s">
        <v>84</v>
      </c>
      <c r="E24" s="393" t="s">
        <v>84</v>
      </c>
      <c r="F24" s="393" t="s">
        <v>84</v>
      </c>
      <c r="G24" s="393" t="s">
        <v>84</v>
      </c>
      <c r="H24" s="393" t="s">
        <v>84</v>
      </c>
      <c r="I24" s="393" t="s">
        <v>84</v>
      </c>
      <c r="J24" s="393" t="s">
        <v>208</v>
      </c>
      <c r="K24" s="400" t="s">
        <v>208</v>
      </c>
      <c r="M24" s="398" t="s">
        <v>177</v>
      </c>
      <c r="N24" s="398" t="s">
        <v>161</v>
      </c>
      <c r="O24" s="398" t="s">
        <v>1327</v>
      </c>
      <c r="P24" s="398" t="s">
        <v>83</v>
      </c>
      <c r="Q24" s="398" t="s">
        <v>836</v>
      </c>
      <c r="R24" s="398" t="s">
        <v>167</v>
      </c>
      <c r="S24" s="398" t="s">
        <v>83</v>
      </c>
      <c r="T24" s="398" t="s">
        <v>164</v>
      </c>
      <c r="U24" s="401" t="s">
        <v>1297</v>
      </c>
      <c r="V24" s="400" t="s">
        <v>351</v>
      </c>
      <c r="W24" s="401" t="s">
        <v>1297</v>
      </c>
      <c r="X24" s="400" t="s">
        <v>292</v>
      </c>
      <c r="Y24" s="400" t="s">
        <v>198</v>
      </c>
      <c r="Z24" s="399">
        <v>0.5</v>
      </c>
      <c r="AA24" s="399">
        <v>12.5</v>
      </c>
      <c r="AB24" s="399">
        <v>6.25</v>
      </c>
    </row>
    <row r="25" spans="1:28">
      <c r="A25" s="394" t="s">
        <v>94</v>
      </c>
      <c r="B25" s="395" t="s">
        <v>83</v>
      </c>
      <c r="C25" s="396" t="s">
        <v>185</v>
      </c>
      <c r="D25" s="396" t="s">
        <v>88</v>
      </c>
      <c r="E25" s="396" t="s">
        <v>212</v>
      </c>
      <c r="F25" s="396" t="s">
        <v>188</v>
      </c>
      <c r="G25" s="396" t="s">
        <v>209</v>
      </c>
      <c r="H25" s="396" t="s">
        <v>118</v>
      </c>
      <c r="I25" s="396" t="s">
        <v>139</v>
      </c>
      <c r="J25" s="396" t="s">
        <v>1304</v>
      </c>
      <c r="K25" s="396" t="s">
        <v>1304</v>
      </c>
      <c r="M25" s="398" t="s">
        <v>160</v>
      </c>
      <c r="N25" s="398" t="s">
        <v>161</v>
      </c>
      <c r="O25" s="398" t="s">
        <v>162</v>
      </c>
      <c r="P25" s="398" t="s">
        <v>83</v>
      </c>
      <c r="Q25" s="398" t="s">
        <v>86</v>
      </c>
      <c r="R25" s="398" t="s">
        <v>166</v>
      </c>
      <c r="S25" s="398" t="s">
        <v>83</v>
      </c>
      <c r="T25" s="398" t="s">
        <v>164</v>
      </c>
      <c r="U25" s="401" t="s">
        <v>1297</v>
      </c>
      <c r="V25" s="400" t="s">
        <v>318</v>
      </c>
      <c r="W25" s="401" t="s">
        <v>1297</v>
      </c>
      <c r="X25" s="400" t="s">
        <v>351</v>
      </c>
      <c r="Y25" s="400" t="s">
        <v>198</v>
      </c>
      <c r="Z25" s="399">
        <v>0.5</v>
      </c>
      <c r="AA25" s="399">
        <v>12.5</v>
      </c>
      <c r="AB25" s="399">
        <v>6.25</v>
      </c>
    </row>
    <row r="26" spans="1:28">
      <c r="M26" s="398" t="s">
        <v>160</v>
      </c>
      <c r="N26" s="398" t="s">
        <v>161</v>
      </c>
      <c r="O26" s="398" t="s">
        <v>162</v>
      </c>
      <c r="P26" s="398" t="s">
        <v>83</v>
      </c>
      <c r="Q26" s="398" t="s">
        <v>836</v>
      </c>
      <c r="R26" s="398" t="s">
        <v>167</v>
      </c>
      <c r="S26" s="398" t="s">
        <v>83</v>
      </c>
      <c r="T26" s="398" t="s">
        <v>164</v>
      </c>
      <c r="U26" s="401" t="s">
        <v>1297</v>
      </c>
      <c r="V26" s="400" t="s">
        <v>318</v>
      </c>
      <c r="W26" s="401" t="s">
        <v>1297</v>
      </c>
      <c r="X26" s="400" t="s">
        <v>351</v>
      </c>
      <c r="Y26" s="400" t="s">
        <v>198</v>
      </c>
      <c r="Z26" s="399">
        <v>0.5</v>
      </c>
      <c r="AA26" s="399">
        <v>12.5</v>
      </c>
      <c r="AB26" s="399">
        <v>6.25</v>
      </c>
    </row>
    <row r="27" spans="1:28">
      <c r="J27" t="s">
        <v>81</v>
      </c>
      <c r="K27">
        <v>32.25</v>
      </c>
      <c r="M27" s="398" t="s">
        <v>160</v>
      </c>
      <c r="N27" s="398" t="s">
        <v>161</v>
      </c>
      <c r="O27" s="398" t="s">
        <v>162</v>
      </c>
      <c r="P27" s="398" t="s">
        <v>83</v>
      </c>
      <c r="Q27" s="398" t="s">
        <v>93</v>
      </c>
      <c r="R27" s="398" t="s">
        <v>168</v>
      </c>
      <c r="S27" s="398" t="s">
        <v>83</v>
      </c>
      <c r="T27" s="398" t="s">
        <v>164</v>
      </c>
      <c r="U27" s="401" t="s">
        <v>1297</v>
      </c>
      <c r="V27" s="400" t="s">
        <v>318</v>
      </c>
      <c r="W27" s="401" t="s">
        <v>1297</v>
      </c>
      <c r="X27" s="400" t="s">
        <v>351</v>
      </c>
      <c r="Y27" s="400" t="s">
        <v>198</v>
      </c>
      <c r="Z27" s="399">
        <v>0.5</v>
      </c>
      <c r="AA27" s="399">
        <v>12.5</v>
      </c>
      <c r="AB27" s="399">
        <v>6.25</v>
      </c>
    </row>
    <row r="28" spans="1:28">
      <c r="M28" s="398" t="s">
        <v>1229</v>
      </c>
      <c r="N28" s="398" t="s">
        <v>161</v>
      </c>
      <c r="O28" s="398" t="s">
        <v>1328</v>
      </c>
      <c r="P28" s="398" t="s">
        <v>83</v>
      </c>
      <c r="Q28" s="398" t="s">
        <v>720</v>
      </c>
      <c r="R28" s="398" t="s">
        <v>163</v>
      </c>
      <c r="S28" s="398" t="s">
        <v>83</v>
      </c>
      <c r="T28" s="398" t="s">
        <v>164</v>
      </c>
      <c r="U28" s="401" t="s">
        <v>1297</v>
      </c>
      <c r="V28" s="400" t="s">
        <v>382</v>
      </c>
      <c r="W28" s="401" t="s">
        <v>1297</v>
      </c>
      <c r="X28" s="400" t="s">
        <v>1329</v>
      </c>
      <c r="Y28" s="400" t="s">
        <v>208</v>
      </c>
      <c r="Z28" s="399">
        <v>1.25</v>
      </c>
      <c r="AA28" s="399">
        <v>12.5</v>
      </c>
      <c r="AB28" s="399">
        <v>15.63</v>
      </c>
    </row>
    <row r="29" spans="1:28">
      <c r="M29" s="398" t="s">
        <v>319</v>
      </c>
      <c r="N29" s="398" t="s">
        <v>161</v>
      </c>
      <c r="O29" s="398" t="s">
        <v>1330</v>
      </c>
      <c r="P29" s="398" t="s">
        <v>83</v>
      </c>
      <c r="Q29" s="398" t="s">
        <v>720</v>
      </c>
      <c r="R29" s="398" t="s">
        <v>163</v>
      </c>
      <c r="S29" s="398" t="s">
        <v>83</v>
      </c>
      <c r="T29" s="398" t="s">
        <v>164</v>
      </c>
      <c r="U29" s="401" t="s">
        <v>1297</v>
      </c>
      <c r="V29" s="400" t="s">
        <v>1175</v>
      </c>
      <c r="W29" s="401" t="s">
        <v>1297</v>
      </c>
      <c r="X29" s="400" t="s">
        <v>310</v>
      </c>
      <c r="Y29" s="400" t="s">
        <v>123</v>
      </c>
      <c r="Z29" s="399">
        <v>1.5</v>
      </c>
      <c r="AA29" s="399">
        <v>12.5</v>
      </c>
      <c r="AB29" s="399">
        <v>18.75</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6E90E-A7D9-434A-ABC9-BC9DB741563A}">
  <dimension ref="A1:AB23"/>
  <sheetViews>
    <sheetView topLeftCell="F1" workbookViewId="0">
      <selection activeCell="O79" sqref="O79"/>
    </sheetView>
  </sheetViews>
  <sheetFormatPr baseColWidth="10" defaultColWidth="8.83203125" defaultRowHeight="15"/>
  <cols>
    <col min="1" max="1" width="26.33203125" bestFit="1" customWidth="1"/>
    <col min="2" max="2" width="16.33203125" bestFit="1" customWidth="1"/>
    <col min="3" max="9" width="9.83203125" bestFit="1" customWidth="1"/>
    <col min="10" max="10" width="8" bestFit="1" customWidth="1"/>
    <col min="11" max="11" width="11.6640625" bestFit="1" customWidth="1"/>
    <col min="13" max="13" width="9.83203125" bestFit="1" customWidth="1"/>
    <col min="14" max="14" width="14.1640625" bestFit="1" customWidth="1"/>
    <col min="15" max="15" width="90.6640625" bestFit="1" customWidth="1"/>
    <col min="16" max="16" width="13" bestFit="1" customWidth="1"/>
    <col min="17" max="17" width="16.33203125"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8.1640625" bestFit="1" customWidth="1"/>
    <col min="28" max="28" width="20.6640625" bestFit="1" customWidth="1"/>
  </cols>
  <sheetData>
    <row r="1" spans="1:28">
      <c r="A1" s="402" t="s">
        <v>72</v>
      </c>
      <c r="B1" s="402" t="s">
        <v>73</v>
      </c>
      <c r="C1" s="402" t="s">
        <v>1331</v>
      </c>
      <c r="D1" s="402" t="s">
        <v>1332</v>
      </c>
      <c r="E1" s="402" t="s">
        <v>1333</v>
      </c>
      <c r="F1" s="402" t="s">
        <v>1334</v>
      </c>
      <c r="G1" s="402" t="s">
        <v>1335</v>
      </c>
      <c r="H1" s="402" t="s">
        <v>1336</v>
      </c>
      <c r="I1" s="402" t="s">
        <v>1337</v>
      </c>
      <c r="J1" s="402" t="s">
        <v>81</v>
      </c>
      <c r="K1" s="84" t="s">
        <v>430</v>
      </c>
      <c r="M1" s="409" t="s">
        <v>72</v>
      </c>
      <c r="N1" s="409" t="s">
        <v>146</v>
      </c>
      <c r="O1" s="409" t="s">
        <v>147</v>
      </c>
      <c r="P1" s="409" t="s">
        <v>148</v>
      </c>
      <c r="Q1" s="409" t="s">
        <v>73</v>
      </c>
      <c r="R1" s="409" t="s">
        <v>149</v>
      </c>
      <c r="S1" s="409" t="s">
        <v>150</v>
      </c>
      <c r="T1" s="409" t="s">
        <v>151</v>
      </c>
      <c r="U1" s="409" t="s">
        <v>152</v>
      </c>
      <c r="V1" s="409" t="s">
        <v>153</v>
      </c>
      <c r="W1" s="409" t="s">
        <v>154</v>
      </c>
      <c r="X1" s="409" t="s">
        <v>155</v>
      </c>
      <c r="Y1" s="409" t="s">
        <v>156</v>
      </c>
      <c r="Z1" s="409" t="s">
        <v>157</v>
      </c>
      <c r="AA1" s="409" t="s">
        <v>1223</v>
      </c>
      <c r="AB1" s="409" t="s">
        <v>1224</v>
      </c>
    </row>
    <row r="2" spans="1:28">
      <c r="A2" s="402" t="s">
        <v>82</v>
      </c>
      <c r="B2" s="403" t="s">
        <v>83</v>
      </c>
      <c r="C2" s="404" t="s">
        <v>84</v>
      </c>
      <c r="D2" s="404" t="s">
        <v>84</v>
      </c>
      <c r="E2" s="404" t="s">
        <v>139</v>
      </c>
      <c r="F2" s="404" t="s">
        <v>84</v>
      </c>
      <c r="G2" s="404" t="s">
        <v>84</v>
      </c>
      <c r="H2" s="404" t="s">
        <v>84</v>
      </c>
      <c r="I2" s="404" t="s">
        <v>84</v>
      </c>
      <c r="J2" s="404" t="s">
        <v>139</v>
      </c>
      <c r="K2" s="404" t="s">
        <v>139</v>
      </c>
      <c r="M2" s="410" t="s">
        <v>319</v>
      </c>
      <c r="N2" s="410" t="s">
        <v>161</v>
      </c>
      <c r="O2" s="410" t="s">
        <v>1340</v>
      </c>
      <c r="P2" s="410" t="s">
        <v>1341</v>
      </c>
      <c r="Q2" s="410" t="s">
        <v>723</v>
      </c>
      <c r="R2" s="410" t="s">
        <v>216</v>
      </c>
      <c r="S2" s="410" t="s">
        <v>83</v>
      </c>
      <c r="T2" s="410" t="s">
        <v>164</v>
      </c>
      <c r="U2" s="413" t="s">
        <v>1336</v>
      </c>
      <c r="V2" s="412" t="s">
        <v>327</v>
      </c>
      <c r="W2" s="413" t="s">
        <v>1336</v>
      </c>
      <c r="X2" s="412" t="s">
        <v>626</v>
      </c>
      <c r="Y2" s="412" t="s">
        <v>123</v>
      </c>
      <c r="Z2" s="411">
        <v>1.5</v>
      </c>
      <c r="AA2" s="411">
        <v>12.5</v>
      </c>
      <c r="AB2" s="411">
        <v>18.75</v>
      </c>
    </row>
    <row r="3" spans="1:28">
      <c r="A3" s="403" t="s">
        <v>83</v>
      </c>
      <c r="B3" s="403" t="s">
        <v>86</v>
      </c>
      <c r="C3" s="405" t="s">
        <v>84</v>
      </c>
      <c r="D3" s="405" t="s">
        <v>84</v>
      </c>
      <c r="E3" s="405" t="s">
        <v>139</v>
      </c>
      <c r="F3" s="405" t="s">
        <v>84</v>
      </c>
      <c r="G3" s="405" t="s">
        <v>84</v>
      </c>
      <c r="H3" s="405" t="s">
        <v>84</v>
      </c>
      <c r="I3" s="405" t="s">
        <v>84</v>
      </c>
      <c r="J3" s="405" t="s">
        <v>139</v>
      </c>
      <c r="K3" s="405" t="s">
        <v>139</v>
      </c>
      <c r="M3" s="410" t="s">
        <v>319</v>
      </c>
      <c r="N3" s="410" t="s">
        <v>161</v>
      </c>
      <c r="O3" s="410" t="s">
        <v>1342</v>
      </c>
      <c r="P3" s="410" t="s">
        <v>1191</v>
      </c>
      <c r="Q3" s="410" t="s">
        <v>719</v>
      </c>
      <c r="R3" s="410" t="s">
        <v>170</v>
      </c>
      <c r="S3" s="410" t="s">
        <v>83</v>
      </c>
      <c r="T3" s="410" t="s">
        <v>164</v>
      </c>
      <c r="U3" s="413" t="s">
        <v>1335</v>
      </c>
      <c r="V3" s="412" t="s">
        <v>322</v>
      </c>
      <c r="W3" s="413" t="s">
        <v>1335</v>
      </c>
      <c r="X3" s="412" t="s">
        <v>327</v>
      </c>
      <c r="Y3" s="412" t="s">
        <v>209</v>
      </c>
      <c r="Z3" s="411">
        <v>3</v>
      </c>
      <c r="AA3" s="411">
        <v>12.5</v>
      </c>
      <c r="AB3" s="411">
        <v>37.5</v>
      </c>
    </row>
    <row r="4" spans="1:28">
      <c r="A4" s="402" t="s">
        <v>87</v>
      </c>
      <c r="B4" s="403" t="s">
        <v>83</v>
      </c>
      <c r="C4" s="404" t="s">
        <v>245</v>
      </c>
      <c r="D4" s="404" t="s">
        <v>84</v>
      </c>
      <c r="E4" s="404" t="s">
        <v>84</v>
      </c>
      <c r="F4" s="404" t="s">
        <v>84</v>
      </c>
      <c r="G4" s="404" t="s">
        <v>84</v>
      </c>
      <c r="H4" s="404" t="s">
        <v>84</v>
      </c>
      <c r="I4" s="404" t="s">
        <v>84</v>
      </c>
      <c r="J4" s="404" t="s">
        <v>245</v>
      </c>
      <c r="K4" s="404" t="s">
        <v>245</v>
      </c>
      <c r="M4" s="410" t="s">
        <v>319</v>
      </c>
      <c r="N4" s="410" t="s">
        <v>161</v>
      </c>
      <c r="O4" s="410" t="s">
        <v>1343</v>
      </c>
      <c r="P4" s="410" t="s">
        <v>1344</v>
      </c>
      <c r="Q4" s="410" t="s">
        <v>86</v>
      </c>
      <c r="R4" s="410" t="s">
        <v>166</v>
      </c>
      <c r="S4" s="410" t="s">
        <v>83</v>
      </c>
      <c r="T4" s="410" t="s">
        <v>164</v>
      </c>
      <c r="U4" s="413" t="s">
        <v>1335</v>
      </c>
      <c r="V4" s="412" t="s">
        <v>293</v>
      </c>
      <c r="W4" s="413" t="s">
        <v>1335</v>
      </c>
      <c r="X4" s="412" t="s">
        <v>306</v>
      </c>
      <c r="Y4" s="412" t="s">
        <v>209</v>
      </c>
      <c r="Z4" s="411">
        <v>3</v>
      </c>
      <c r="AA4" s="411">
        <v>12.5</v>
      </c>
      <c r="AB4" s="411">
        <v>37.5</v>
      </c>
    </row>
    <row r="5" spans="1:28">
      <c r="A5" s="403" t="s">
        <v>83</v>
      </c>
      <c r="B5" s="403" t="s">
        <v>719</v>
      </c>
      <c r="C5" s="405" t="s">
        <v>198</v>
      </c>
      <c r="D5" s="405" t="s">
        <v>84</v>
      </c>
      <c r="E5" s="405" t="s">
        <v>84</v>
      </c>
      <c r="F5" s="405" t="s">
        <v>84</v>
      </c>
      <c r="G5" s="405" t="s">
        <v>84</v>
      </c>
      <c r="H5" s="405" t="s">
        <v>84</v>
      </c>
      <c r="I5" s="405" t="s">
        <v>84</v>
      </c>
      <c r="J5" s="405" t="s">
        <v>198</v>
      </c>
      <c r="K5" s="405" t="s">
        <v>198</v>
      </c>
      <c r="M5" s="410" t="s">
        <v>319</v>
      </c>
      <c r="N5" s="410" t="s">
        <v>161</v>
      </c>
      <c r="O5" s="410" t="s">
        <v>83</v>
      </c>
      <c r="P5" s="410" t="s">
        <v>1112</v>
      </c>
      <c r="Q5" s="410" t="s">
        <v>93</v>
      </c>
      <c r="R5" s="410" t="s">
        <v>168</v>
      </c>
      <c r="S5" s="410" t="s">
        <v>83</v>
      </c>
      <c r="T5" s="410" t="s">
        <v>164</v>
      </c>
      <c r="U5" s="413" t="s">
        <v>1335</v>
      </c>
      <c r="V5" s="412" t="s">
        <v>318</v>
      </c>
      <c r="W5" s="413" t="s">
        <v>1335</v>
      </c>
      <c r="X5" s="412" t="s">
        <v>293</v>
      </c>
      <c r="Y5" s="412" t="s">
        <v>138</v>
      </c>
      <c r="Z5" s="411">
        <v>2</v>
      </c>
      <c r="AA5" s="411">
        <v>12.5</v>
      </c>
      <c r="AB5" s="411">
        <v>25</v>
      </c>
    </row>
    <row r="6" spans="1:28">
      <c r="A6" s="403" t="s">
        <v>83</v>
      </c>
      <c r="B6" s="403" t="s">
        <v>86</v>
      </c>
      <c r="C6" s="405" t="s">
        <v>198</v>
      </c>
      <c r="D6" s="405" t="s">
        <v>84</v>
      </c>
      <c r="E6" s="405" t="s">
        <v>84</v>
      </c>
      <c r="F6" s="405" t="s">
        <v>84</v>
      </c>
      <c r="G6" s="405" t="s">
        <v>84</v>
      </c>
      <c r="H6" s="405" t="s">
        <v>84</v>
      </c>
      <c r="I6" s="405" t="s">
        <v>84</v>
      </c>
      <c r="J6" s="405" t="s">
        <v>198</v>
      </c>
      <c r="K6" s="405" t="s">
        <v>198</v>
      </c>
      <c r="M6" s="410" t="s">
        <v>319</v>
      </c>
      <c r="N6" s="410" t="s">
        <v>161</v>
      </c>
      <c r="O6" s="410" t="s">
        <v>1345</v>
      </c>
      <c r="P6" s="410" t="s">
        <v>83</v>
      </c>
      <c r="Q6" s="410" t="s">
        <v>719</v>
      </c>
      <c r="R6" s="410" t="s">
        <v>170</v>
      </c>
      <c r="S6" s="410" t="s">
        <v>83</v>
      </c>
      <c r="T6" s="410" t="s">
        <v>164</v>
      </c>
      <c r="U6" s="413" t="s">
        <v>1334</v>
      </c>
      <c r="V6" s="412" t="s">
        <v>292</v>
      </c>
      <c r="W6" s="413" t="s">
        <v>1334</v>
      </c>
      <c r="X6" s="412" t="s">
        <v>296</v>
      </c>
      <c r="Y6" s="412" t="s">
        <v>138</v>
      </c>
      <c r="Z6" s="411">
        <v>2</v>
      </c>
      <c r="AA6" s="411">
        <v>12.5</v>
      </c>
      <c r="AB6" s="411">
        <v>25</v>
      </c>
    </row>
    <row r="7" spans="1:28">
      <c r="A7" s="403" t="s">
        <v>83</v>
      </c>
      <c r="B7" s="403" t="s">
        <v>836</v>
      </c>
      <c r="C7" s="405" t="s">
        <v>198</v>
      </c>
      <c r="D7" s="405" t="s">
        <v>84</v>
      </c>
      <c r="E7" s="405" t="s">
        <v>84</v>
      </c>
      <c r="F7" s="405" t="s">
        <v>84</v>
      </c>
      <c r="G7" s="405" t="s">
        <v>84</v>
      </c>
      <c r="H7" s="405" t="s">
        <v>84</v>
      </c>
      <c r="I7" s="405" t="s">
        <v>84</v>
      </c>
      <c r="J7" s="405" t="s">
        <v>198</v>
      </c>
      <c r="K7" s="405" t="s">
        <v>198</v>
      </c>
      <c r="M7" s="410" t="s">
        <v>319</v>
      </c>
      <c r="N7" s="410" t="s">
        <v>161</v>
      </c>
      <c r="O7" s="410" t="s">
        <v>83</v>
      </c>
      <c r="P7" s="410" t="s">
        <v>1112</v>
      </c>
      <c r="Q7" s="410" t="s">
        <v>93</v>
      </c>
      <c r="R7" s="410" t="s">
        <v>168</v>
      </c>
      <c r="S7" s="410" t="s">
        <v>83</v>
      </c>
      <c r="T7" s="410" t="s">
        <v>164</v>
      </c>
      <c r="U7" s="413" t="s">
        <v>1334</v>
      </c>
      <c r="V7" s="412" t="s">
        <v>318</v>
      </c>
      <c r="W7" s="413" t="s">
        <v>1334</v>
      </c>
      <c r="X7" s="412" t="s">
        <v>296</v>
      </c>
      <c r="Y7" s="412" t="s">
        <v>209</v>
      </c>
      <c r="Z7" s="411">
        <v>3</v>
      </c>
      <c r="AA7" s="411">
        <v>12.5</v>
      </c>
      <c r="AB7" s="411">
        <v>37.5</v>
      </c>
    </row>
    <row r="8" spans="1:28">
      <c r="A8" s="403" t="s">
        <v>83</v>
      </c>
      <c r="B8" s="403" t="s">
        <v>723</v>
      </c>
      <c r="C8" s="405" t="s">
        <v>198</v>
      </c>
      <c r="D8" s="405" t="s">
        <v>84</v>
      </c>
      <c r="E8" s="405" t="s">
        <v>84</v>
      </c>
      <c r="F8" s="405" t="s">
        <v>84</v>
      </c>
      <c r="G8" s="405" t="s">
        <v>84</v>
      </c>
      <c r="H8" s="405" t="s">
        <v>84</v>
      </c>
      <c r="I8" s="405" t="s">
        <v>84</v>
      </c>
      <c r="J8" s="405" t="s">
        <v>198</v>
      </c>
      <c r="K8" s="405" t="s">
        <v>198</v>
      </c>
      <c r="M8" s="410" t="s">
        <v>171</v>
      </c>
      <c r="N8" s="410" t="s">
        <v>161</v>
      </c>
      <c r="O8" s="410" t="s">
        <v>652</v>
      </c>
      <c r="P8" s="410" t="s">
        <v>83</v>
      </c>
      <c r="Q8" s="410" t="s">
        <v>86</v>
      </c>
      <c r="R8" s="410" t="s">
        <v>166</v>
      </c>
      <c r="S8" s="410" t="s">
        <v>83</v>
      </c>
      <c r="T8" s="410" t="s">
        <v>164</v>
      </c>
      <c r="U8" s="413" t="s">
        <v>1333</v>
      </c>
      <c r="V8" s="412" t="s">
        <v>294</v>
      </c>
      <c r="W8" s="413" t="s">
        <v>1333</v>
      </c>
      <c r="X8" s="412" t="s">
        <v>293</v>
      </c>
      <c r="Y8" s="412" t="s">
        <v>139</v>
      </c>
      <c r="Z8" s="411">
        <v>0.25</v>
      </c>
      <c r="AA8" s="411">
        <v>12.5</v>
      </c>
      <c r="AB8" s="411">
        <v>3.13</v>
      </c>
    </row>
    <row r="9" spans="1:28">
      <c r="A9" s="403" t="s">
        <v>83</v>
      </c>
      <c r="B9" s="403" t="s">
        <v>722</v>
      </c>
      <c r="C9" s="405" t="s">
        <v>198</v>
      </c>
      <c r="D9" s="405" t="s">
        <v>84</v>
      </c>
      <c r="E9" s="405" t="s">
        <v>84</v>
      </c>
      <c r="F9" s="405" t="s">
        <v>84</v>
      </c>
      <c r="G9" s="405" t="s">
        <v>84</v>
      </c>
      <c r="H9" s="405" t="s">
        <v>84</v>
      </c>
      <c r="I9" s="405" t="s">
        <v>84</v>
      </c>
      <c r="J9" s="405" t="s">
        <v>198</v>
      </c>
      <c r="K9" s="405" t="s">
        <v>198</v>
      </c>
      <c r="M9" s="410" t="s">
        <v>319</v>
      </c>
      <c r="N9" s="410" t="s">
        <v>161</v>
      </c>
      <c r="O9" s="410" t="s">
        <v>83</v>
      </c>
      <c r="P9" s="410" t="s">
        <v>1112</v>
      </c>
      <c r="Q9" s="410" t="s">
        <v>93</v>
      </c>
      <c r="R9" s="410" t="s">
        <v>168</v>
      </c>
      <c r="S9" s="410" t="s">
        <v>83</v>
      </c>
      <c r="T9" s="410" t="s">
        <v>164</v>
      </c>
      <c r="U9" s="413" t="s">
        <v>1332</v>
      </c>
      <c r="V9" s="412" t="s">
        <v>318</v>
      </c>
      <c r="W9" s="413" t="s">
        <v>1332</v>
      </c>
      <c r="X9" s="412" t="s">
        <v>293</v>
      </c>
      <c r="Y9" s="412" t="s">
        <v>138</v>
      </c>
      <c r="Z9" s="411">
        <v>2</v>
      </c>
      <c r="AA9" s="411">
        <v>12.5</v>
      </c>
      <c r="AB9" s="411">
        <v>25</v>
      </c>
    </row>
    <row r="10" spans="1:28">
      <c r="A10" s="403" t="s">
        <v>83</v>
      </c>
      <c r="B10" s="403" t="s">
        <v>720</v>
      </c>
      <c r="C10" s="405" t="s">
        <v>198</v>
      </c>
      <c r="D10" s="405" t="s">
        <v>84</v>
      </c>
      <c r="E10" s="405" t="s">
        <v>84</v>
      </c>
      <c r="F10" s="405" t="s">
        <v>84</v>
      </c>
      <c r="G10" s="405" t="s">
        <v>84</v>
      </c>
      <c r="H10" s="405" t="s">
        <v>84</v>
      </c>
      <c r="I10" s="405" t="s">
        <v>84</v>
      </c>
      <c r="J10" s="405" t="s">
        <v>198</v>
      </c>
      <c r="K10" s="405" t="s">
        <v>198</v>
      </c>
      <c r="M10" s="410" t="s">
        <v>1229</v>
      </c>
      <c r="N10" s="410" t="s">
        <v>161</v>
      </c>
      <c r="O10" s="410" t="s">
        <v>1346</v>
      </c>
      <c r="P10" s="410" t="s">
        <v>83</v>
      </c>
      <c r="Q10" s="410" t="s">
        <v>720</v>
      </c>
      <c r="R10" s="410" t="s">
        <v>163</v>
      </c>
      <c r="S10" s="410" t="s">
        <v>83</v>
      </c>
      <c r="T10" s="410" t="s">
        <v>164</v>
      </c>
      <c r="U10" s="413" t="s">
        <v>1331</v>
      </c>
      <c r="V10" s="412" t="s">
        <v>399</v>
      </c>
      <c r="W10" s="413" t="s">
        <v>1331</v>
      </c>
      <c r="X10" s="412" t="s">
        <v>400</v>
      </c>
      <c r="Y10" s="412" t="s">
        <v>123</v>
      </c>
      <c r="Z10" s="411">
        <v>1.5</v>
      </c>
      <c r="AA10" s="411">
        <v>12.5</v>
      </c>
      <c r="AB10" s="411">
        <v>18.75</v>
      </c>
    </row>
    <row r="11" spans="1:28">
      <c r="A11" s="403" t="s">
        <v>83</v>
      </c>
      <c r="B11" s="403" t="s">
        <v>93</v>
      </c>
      <c r="C11" s="405" t="s">
        <v>198</v>
      </c>
      <c r="D11" s="405" t="s">
        <v>84</v>
      </c>
      <c r="E11" s="405" t="s">
        <v>84</v>
      </c>
      <c r="F11" s="405" t="s">
        <v>84</v>
      </c>
      <c r="G11" s="405" t="s">
        <v>84</v>
      </c>
      <c r="H11" s="405" t="s">
        <v>84</v>
      </c>
      <c r="I11" s="405" t="s">
        <v>84</v>
      </c>
      <c r="J11" s="405" t="s">
        <v>198</v>
      </c>
      <c r="K11" s="405" t="s">
        <v>198</v>
      </c>
      <c r="M11" s="410" t="s">
        <v>304</v>
      </c>
      <c r="N11" s="410" t="s">
        <v>161</v>
      </c>
      <c r="O11" s="410" t="s">
        <v>1347</v>
      </c>
      <c r="P11" s="410" t="s">
        <v>83</v>
      </c>
      <c r="Q11" s="410" t="s">
        <v>720</v>
      </c>
      <c r="R11" s="410" t="s">
        <v>163</v>
      </c>
      <c r="S11" s="410" t="s">
        <v>83</v>
      </c>
      <c r="T11" s="410" t="s">
        <v>164</v>
      </c>
      <c r="U11" s="413" t="s">
        <v>1331</v>
      </c>
      <c r="V11" s="412" t="s">
        <v>329</v>
      </c>
      <c r="W11" s="413" t="s">
        <v>1331</v>
      </c>
      <c r="X11" s="412" t="s">
        <v>360</v>
      </c>
      <c r="Y11" s="412" t="s">
        <v>123</v>
      </c>
      <c r="Z11" s="411">
        <v>1.5</v>
      </c>
      <c r="AA11" s="411">
        <v>12.5</v>
      </c>
      <c r="AB11" s="411">
        <v>18.75</v>
      </c>
    </row>
    <row r="12" spans="1:28">
      <c r="A12" s="402" t="s">
        <v>282</v>
      </c>
      <c r="B12" s="403" t="s">
        <v>83</v>
      </c>
      <c r="C12" s="404" t="s">
        <v>84</v>
      </c>
      <c r="D12" s="404" t="s">
        <v>138</v>
      </c>
      <c r="E12" s="404" t="s">
        <v>84</v>
      </c>
      <c r="F12" s="404" t="s">
        <v>118</v>
      </c>
      <c r="G12" s="404" t="s">
        <v>738</v>
      </c>
      <c r="H12" s="404" t="s">
        <v>123</v>
      </c>
      <c r="I12" s="404" t="s">
        <v>84</v>
      </c>
      <c r="J12" s="404" t="s">
        <v>1338</v>
      </c>
      <c r="K12" s="404" t="s">
        <v>1338</v>
      </c>
      <c r="M12" s="410" t="s">
        <v>160</v>
      </c>
      <c r="N12" s="410" t="s">
        <v>161</v>
      </c>
      <c r="O12" s="410" t="s">
        <v>162</v>
      </c>
      <c r="P12" s="410" t="s">
        <v>83</v>
      </c>
      <c r="Q12" s="410" t="s">
        <v>86</v>
      </c>
      <c r="R12" s="410" t="s">
        <v>166</v>
      </c>
      <c r="S12" s="410" t="s">
        <v>83</v>
      </c>
      <c r="T12" s="410" t="s">
        <v>164</v>
      </c>
      <c r="U12" s="413" t="s">
        <v>1331</v>
      </c>
      <c r="V12" s="412" t="s">
        <v>292</v>
      </c>
      <c r="W12" s="413" t="s">
        <v>1331</v>
      </c>
      <c r="X12" s="412" t="s">
        <v>313</v>
      </c>
      <c r="Y12" s="412" t="s">
        <v>198</v>
      </c>
      <c r="Z12" s="411">
        <v>0.5</v>
      </c>
      <c r="AA12" s="411">
        <v>12.5</v>
      </c>
      <c r="AB12" s="411">
        <v>6.25</v>
      </c>
    </row>
    <row r="13" spans="1:28">
      <c r="A13" s="403" t="s">
        <v>83</v>
      </c>
      <c r="B13" s="403" t="s">
        <v>719</v>
      </c>
      <c r="C13" s="405" t="s">
        <v>84</v>
      </c>
      <c r="D13" s="405" t="s">
        <v>84</v>
      </c>
      <c r="E13" s="405" t="s">
        <v>84</v>
      </c>
      <c r="F13" s="405" t="s">
        <v>138</v>
      </c>
      <c r="G13" s="405" t="s">
        <v>209</v>
      </c>
      <c r="H13" s="405" t="s">
        <v>84</v>
      </c>
      <c r="I13" s="405" t="s">
        <v>84</v>
      </c>
      <c r="J13" s="405" t="s">
        <v>118</v>
      </c>
      <c r="K13" s="405" t="s">
        <v>118</v>
      </c>
      <c r="M13" s="410" t="s">
        <v>160</v>
      </c>
      <c r="N13" s="410" t="s">
        <v>161</v>
      </c>
      <c r="O13" s="410" t="s">
        <v>1172</v>
      </c>
      <c r="P13" s="410" t="s">
        <v>83</v>
      </c>
      <c r="Q13" s="410" t="s">
        <v>723</v>
      </c>
      <c r="R13" s="410" t="s">
        <v>216</v>
      </c>
      <c r="S13" s="410" t="s">
        <v>83</v>
      </c>
      <c r="T13" s="410" t="s">
        <v>164</v>
      </c>
      <c r="U13" s="413" t="s">
        <v>1331</v>
      </c>
      <c r="V13" s="412" t="s">
        <v>292</v>
      </c>
      <c r="W13" s="413" t="s">
        <v>1331</v>
      </c>
      <c r="X13" s="412" t="s">
        <v>313</v>
      </c>
      <c r="Y13" s="412" t="s">
        <v>198</v>
      </c>
      <c r="Z13" s="411">
        <v>0.5</v>
      </c>
      <c r="AA13" s="411">
        <v>12.5</v>
      </c>
      <c r="AB13" s="411">
        <v>6.25</v>
      </c>
    </row>
    <row r="14" spans="1:28">
      <c r="A14" s="403" t="s">
        <v>83</v>
      </c>
      <c r="B14" s="403" t="s">
        <v>86</v>
      </c>
      <c r="C14" s="405" t="s">
        <v>84</v>
      </c>
      <c r="D14" s="405" t="s">
        <v>84</v>
      </c>
      <c r="E14" s="405" t="s">
        <v>84</v>
      </c>
      <c r="F14" s="405" t="s">
        <v>84</v>
      </c>
      <c r="G14" s="405" t="s">
        <v>209</v>
      </c>
      <c r="H14" s="405" t="s">
        <v>84</v>
      </c>
      <c r="I14" s="405" t="s">
        <v>84</v>
      </c>
      <c r="J14" s="405" t="s">
        <v>209</v>
      </c>
      <c r="K14" s="405" t="s">
        <v>209</v>
      </c>
      <c r="M14" s="410" t="s">
        <v>160</v>
      </c>
      <c r="N14" s="410" t="s">
        <v>161</v>
      </c>
      <c r="O14" s="410" t="s">
        <v>299</v>
      </c>
      <c r="P14" s="410" t="s">
        <v>83</v>
      </c>
      <c r="Q14" s="410" t="s">
        <v>720</v>
      </c>
      <c r="R14" s="410" t="s">
        <v>163</v>
      </c>
      <c r="S14" s="410" t="s">
        <v>83</v>
      </c>
      <c r="T14" s="410" t="s">
        <v>164</v>
      </c>
      <c r="U14" s="413" t="s">
        <v>1331</v>
      </c>
      <c r="V14" s="412" t="s">
        <v>292</v>
      </c>
      <c r="W14" s="413" t="s">
        <v>1331</v>
      </c>
      <c r="X14" s="412" t="s">
        <v>313</v>
      </c>
      <c r="Y14" s="412" t="s">
        <v>198</v>
      </c>
      <c r="Z14" s="411">
        <v>0.5</v>
      </c>
      <c r="AA14" s="411">
        <v>12.5</v>
      </c>
      <c r="AB14" s="411">
        <v>6.25</v>
      </c>
    </row>
    <row r="15" spans="1:28">
      <c r="A15" s="403" t="s">
        <v>83</v>
      </c>
      <c r="B15" s="403" t="s">
        <v>723</v>
      </c>
      <c r="C15" s="405" t="s">
        <v>84</v>
      </c>
      <c r="D15" s="405" t="s">
        <v>84</v>
      </c>
      <c r="E15" s="405" t="s">
        <v>84</v>
      </c>
      <c r="F15" s="405" t="s">
        <v>84</v>
      </c>
      <c r="G15" s="405" t="s">
        <v>84</v>
      </c>
      <c r="H15" s="405" t="s">
        <v>123</v>
      </c>
      <c r="I15" s="405" t="s">
        <v>84</v>
      </c>
      <c r="J15" s="405" t="s">
        <v>123</v>
      </c>
      <c r="K15" s="405" t="s">
        <v>123</v>
      </c>
      <c r="M15" s="410" t="s">
        <v>160</v>
      </c>
      <c r="N15" s="410" t="s">
        <v>161</v>
      </c>
      <c r="O15" s="410" t="s">
        <v>1068</v>
      </c>
      <c r="P15" s="410" t="s">
        <v>83</v>
      </c>
      <c r="Q15" s="410" t="s">
        <v>722</v>
      </c>
      <c r="R15" s="410" t="s">
        <v>165</v>
      </c>
      <c r="S15" s="410" t="s">
        <v>83</v>
      </c>
      <c r="T15" s="410" t="s">
        <v>164</v>
      </c>
      <c r="U15" s="413" t="s">
        <v>1331</v>
      </c>
      <c r="V15" s="412" t="s">
        <v>292</v>
      </c>
      <c r="W15" s="413" t="s">
        <v>1331</v>
      </c>
      <c r="X15" s="412" t="s">
        <v>313</v>
      </c>
      <c r="Y15" s="412" t="s">
        <v>198</v>
      </c>
      <c r="Z15" s="411">
        <v>0.5</v>
      </c>
      <c r="AA15" s="411">
        <v>12.5</v>
      </c>
      <c r="AB15" s="411">
        <v>6.25</v>
      </c>
    </row>
    <row r="16" spans="1:28">
      <c r="A16" s="403" t="s">
        <v>83</v>
      </c>
      <c r="B16" s="403" t="s">
        <v>93</v>
      </c>
      <c r="C16" s="405" t="s">
        <v>84</v>
      </c>
      <c r="D16" s="405" t="s">
        <v>138</v>
      </c>
      <c r="E16" s="405" t="s">
        <v>84</v>
      </c>
      <c r="F16" s="405" t="s">
        <v>209</v>
      </c>
      <c r="G16" s="405" t="s">
        <v>138</v>
      </c>
      <c r="H16" s="405" t="s">
        <v>84</v>
      </c>
      <c r="I16" s="405" t="s">
        <v>84</v>
      </c>
      <c r="J16" s="405" t="s">
        <v>95</v>
      </c>
      <c r="K16" s="405" t="s">
        <v>95</v>
      </c>
      <c r="M16" s="410" t="s">
        <v>160</v>
      </c>
      <c r="N16" s="410" t="s">
        <v>161</v>
      </c>
      <c r="O16" s="410" t="s">
        <v>83</v>
      </c>
      <c r="P16" s="410" t="s">
        <v>83</v>
      </c>
      <c r="Q16" s="410" t="s">
        <v>836</v>
      </c>
      <c r="R16" s="410" t="s">
        <v>167</v>
      </c>
      <c r="S16" s="410" t="s">
        <v>83</v>
      </c>
      <c r="T16" s="410" t="s">
        <v>164</v>
      </c>
      <c r="U16" s="413" t="s">
        <v>1331</v>
      </c>
      <c r="V16" s="412" t="s">
        <v>318</v>
      </c>
      <c r="W16" s="413" t="s">
        <v>1331</v>
      </c>
      <c r="X16" s="412" t="s">
        <v>351</v>
      </c>
      <c r="Y16" s="412" t="s">
        <v>198</v>
      </c>
      <c r="Z16" s="411">
        <v>0.5</v>
      </c>
      <c r="AA16" s="411">
        <v>12.5</v>
      </c>
      <c r="AB16" s="411">
        <v>6.25</v>
      </c>
    </row>
    <row r="17" spans="1:28">
      <c r="A17" s="402" t="s">
        <v>287</v>
      </c>
      <c r="B17" s="403" t="s">
        <v>83</v>
      </c>
      <c r="C17" s="404" t="s">
        <v>123</v>
      </c>
      <c r="D17" s="404" t="s">
        <v>84</v>
      </c>
      <c r="E17" s="404" t="s">
        <v>84</v>
      </c>
      <c r="F17" s="404" t="s">
        <v>84</v>
      </c>
      <c r="G17" s="404" t="s">
        <v>84</v>
      </c>
      <c r="H17" s="404" t="s">
        <v>84</v>
      </c>
      <c r="I17" s="404" t="s">
        <v>84</v>
      </c>
      <c r="J17" s="404" t="s">
        <v>123</v>
      </c>
      <c r="K17" s="404" t="s">
        <v>123</v>
      </c>
      <c r="M17" s="410" t="s">
        <v>160</v>
      </c>
      <c r="N17" s="410" t="s">
        <v>161</v>
      </c>
      <c r="O17" s="410" t="s">
        <v>83</v>
      </c>
      <c r="P17" s="410" t="s">
        <v>83</v>
      </c>
      <c r="Q17" s="410" t="s">
        <v>93</v>
      </c>
      <c r="R17" s="410" t="s">
        <v>168</v>
      </c>
      <c r="S17" s="410" t="s">
        <v>83</v>
      </c>
      <c r="T17" s="410" t="s">
        <v>164</v>
      </c>
      <c r="U17" s="413" t="s">
        <v>1331</v>
      </c>
      <c r="V17" s="412" t="s">
        <v>318</v>
      </c>
      <c r="W17" s="413" t="s">
        <v>1331</v>
      </c>
      <c r="X17" s="412" t="s">
        <v>351</v>
      </c>
      <c r="Y17" s="412" t="s">
        <v>198</v>
      </c>
      <c r="Z17" s="411">
        <v>0.5</v>
      </c>
      <c r="AA17" s="411">
        <v>12.5</v>
      </c>
      <c r="AB17" s="411">
        <v>6.25</v>
      </c>
    </row>
    <row r="18" spans="1:28">
      <c r="A18" s="403" t="s">
        <v>83</v>
      </c>
      <c r="B18" s="403" t="s">
        <v>720</v>
      </c>
      <c r="C18" s="405" t="s">
        <v>123</v>
      </c>
      <c r="D18" s="405" t="s">
        <v>84</v>
      </c>
      <c r="E18" s="405" t="s">
        <v>84</v>
      </c>
      <c r="F18" s="405" t="s">
        <v>84</v>
      </c>
      <c r="G18" s="405" t="s">
        <v>84</v>
      </c>
      <c r="H18" s="405" t="s">
        <v>84</v>
      </c>
      <c r="I18" s="405" t="s">
        <v>84</v>
      </c>
      <c r="J18" s="405" t="s">
        <v>123</v>
      </c>
      <c r="K18" s="405" t="s">
        <v>123</v>
      </c>
      <c r="M18" s="410" t="s">
        <v>160</v>
      </c>
      <c r="N18" s="410" t="s">
        <v>161</v>
      </c>
      <c r="O18" s="410" t="s">
        <v>1348</v>
      </c>
      <c r="P18" s="410" t="s">
        <v>83</v>
      </c>
      <c r="Q18" s="410" t="s">
        <v>719</v>
      </c>
      <c r="R18" s="410" t="s">
        <v>170</v>
      </c>
      <c r="S18" s="410" t="s">
        <v>83</v>
      </c>
      <c r="T18" s="410" t="s">
        <v>164</v>
      </c>
      <c r="U18" s="413" t="s">
        <v>1331</v>
      </c>
      <c r="V18" s="412" t="s">
        <v>318</v>
      </c>
      <c r="W18" s="413" t="s">
        <v>1331</v>
      </c>
      <c r="X18" s="412" t="s">
        <v>351</v>
      </c>
      <c r="Y18" s="412" t="s">
        <v>198</v>
      </c>
      <c r="Z18" s="411">
        <v>0.5</v>
      </c>
      <c r="AA18" s="411">
        <v>12.5</v>
      </c>
      <c r="AB18" s="411">
        <v>6.25</v>
      </c>
    </row>
    <row r="19" spans="1:28">
      <c r="A19" s="402" t="s">
        <v>1221</v>
      </c>
      <c r="B19" s="403" t="s">
        <v>83</v>
      </c>
      <c r="C19" s="404" t="s">
        <v>123</v>
      </c>
      <c r="D19" s="404" t="s">
        <v>84</v>
      </c>
      <c r="E19" s="404" t="s">
        <v>84</v>
      </c>
      <c r="F19" s="404" t="s">
        <v>84</v>
      </c>
      <c r="G19" s="404" t="s">
        <v>84</v>
      </c>
      <c r="H19" s="404" t="s">
        <v>84</v>
      </c>
      <c r="I19" s="404" t="s">
        <v>84</v>
      </c>
      <c r="J19" s="404" t="s">
        <v>123</v>
      </c>
      <c r="K19" s="404" t="s">
        <v>123</v>
      </c>
    </row>
    <row r="20" spans="1:28">
      <c r="A20" s="403" t="s">
        <v>83</v>
      </c>
      <c r="B20" s="403" t="s">
        <v>720</v>
      </c>
      <c r="C20" s="405" t="s">
        <v>123</v>
      </c>
      <c r="D20" s="405" t="s">
        <v>84</v>
      </c>
      <c r="E20" s="405" t="s">
        <v>84</v>
      </c>
      <c r="F20" s="405" t="s">
        <v>84</v>
      </c>
      <c r="G20" s="405" t="s">
        <v>84</v>
      </c>
      <c r="H20" s="405" t="s">
        <v>84</v>
      </c>
      <c r="I20" s="405" t="s">
        <v>84</v>
      </c>
      <c r="J20" s="405" t="s">
        <v>123</v>
      </c>
      <c r="K20" s="405" t="s">
        <v>123</v>
      </c>
    </row>
    <row r="21" spans="1:28">
      <c r="A21" s="406" t="s">
        <v>94</v>
      </c>
      <c r="B21" s="407" t="s">
        <v>83</v>
      </c>
      <c r="C21" s="408" t="s">
        <v>241</v>
      </c>
      <c r="D21" s="408" t="s">
        <v>138</v>
      </c>
      <c r="E21" s="408" t="s">
        <v>139</v>
      </c>
      <c r="F21" s="408" t="s">
        <v>118</v>
      </c>
      <c r="G21" s="408" t="s">
        <v>738</v>
      </c>
      <c r="H21" s="408" t="s">
        <v>123</v>
      </c>
      <c r="I21" s="408" t="s">
        <v>84</v>
      </c>
      <c r="J21" s="408" t="s">
        <v>1339</v>
      </c>
      <c r="K21" s="408" t="s">
        <v>1339</v>
      </c>
    </row>
    <row r="23" spans="1:28">
      <c r="J23" t="s">
        <v>215</v>
      </c>
      <c r="K23">
        <v>23.25</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133DF-1F9E-4EE7-ABE8-4E419C7A4A2F}">
  <dimension ref="A1:AB32"/>
  <sheetViews>
    <sheetView zoomScale="67" zoomScaleNormal="67" workbookViewId="0">
      <selection activeCell="M177" sqref="M177"/>
    </sheetView>
  </sheetViews>
  <sheetFormatPr baseColWidth="10" defaultColWidth="8.83203125" defaultRowHeight="15"/>
  <cols>
    <col min="1" max="1" width="29.6640625" bestFit="1" customWidth="1"/>
    <col min="2" max="2" width="16.33203125" bestFit="1" customWidth="1"/>
    <col min="3" max="9" width="9.83203125" bestFit="1" customWidth="1"/>
    <col min="10" max="10" width="8" bestFit="1" customWidth="1"/>
    <col min="11" max="11" width="11.5" bestFit="1" customWidth="1"/>
    <col min="13" max="13" width="12.1640625" bestFit="1" customWidth="1"/>
    <col min="14" max="14" width="14.1640625" bestFit="1" customWidth="1"/>
    <col min="15" max="15" width="165.33203125" bestFit="1" customWidth="1"/>
    <col min="16" max="16" width="13" bestFit="1" customWidth="1"/>
    <col min="17" max="17" width="16.33203125"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8.1640625" bestFit="1" customWidth="1"/>
    <col min="28" max="28" width="20.6640625" bestFit="1" customWidth="1"/>
  </cols>
  <sheetData>
    <row r="1" spans="1:28">
      <c r="A1" s="414" t="s">
        <v>72</v>
      </c>
      <c r="B1" s="414" t="s">
        <v>73</v>
      </c>
      <c r="C1" s="414" t="s">
        <v>1349</v>
      </c>
      <c r="D1" s="414" t="s">
        <v>1350</v>
      </c>
      <c r="E1" s="414" t="s">
        <v>1351</v>
      </c>
      <c r="F1" s="414" t="s">
        <v>1352</v>
      </c>
      <c r="G1" s="414" t="s">
        <v>1353</v>
      </c>
      <c r="H1" s="414" t="s">
        <v>1354</v>
      </c>
      <c r="I1" s="414" t="s">
        <v>1355</v>
      </c>
      <c r="J1" s="414" t="s">
        <v>81</v>
      </c>
      <c r="K1" s="84" t="s">
        <v>828</v>
      </c>
      <c r="M1" s="422" t="s">
        <v>72</v>
      </c>
      <c r="N1" s="422" t="s">
        <v>146</v>
      </c>
      <c r="O1" s="422" t="s">
        <v>147</v>
      </c>
      <c r="P1" s="422" t="s">
        <v>148</v>
      </c>
      <c r="Q1" s="422" t="s">
        <v>73</v>
      </c>
      <c r="R1" s="422" t="s">
        <v>149</v>
      </c>
      <c r="S1" s="422" t="s">
        <v>150</v>
      </c>
      <c r="T1" s="422" t="s">
        <v>151</v>
      </c>
      <c r="U1" s="422" t="s">
        <v>152</v>
      </c>
      <c r="V1" s="422" t="s">
        <v>153</v>
      </c>
      <c r="W1" s="422" t="s">
        <v>154</v>
      </c>
      <c r="X1" s="422" t="s">
        <v>155</v>
      </c>
      <c r="Y1" s="422" t="s">
        <v>156</v>
      </c>
      <c r="Z1" s="422" t="s">
        <v>157</v>
      </c>
      <c r="AA1" s="422" t="s">
        <v>1223</v>
      </c>
      <c r="AB1" s="422" t="s">
        <v>1224</v>
      </c>
    </row>
    <row r="2" spans="1:28">
      <c r="A2" s="414" t="s">
        <v>82</v>
      </c>
      <c r="B2" s="415" t="s">
        <v>83</v>
      </c>
      <c r="C2" s="416" t="s">
        <v>84</v>
      </c>
      <c r="D2" s="416" t="s">
        <v>84</v>
      </c>
      <c r="E2" s="416" t="s">
        <v>139</v>
      </c>
      <c r="F2" s="416" t="s">
        <v>84</v>
      </c>
      <c r="G2" s="416" t="s">
        <v>84</v>
      </c>
      <c r="H2" s="416" t="s">
        <v>84</v>
      </c>
      <c r="I2" s="416" t="s">
        <v>84</v>
      </c>
      <c r="J2" s="416" t="s">
        <v>139</v>
      </c>
      <c r="K2" s="416" t="s">
        <v>139</v>
      </c>
      <c r="M2" s="423" t="s">
        <v>177</v>
      </c>
      <c r="N2" s="423" t="s">
        <v>161</v>
      </c>
      <c r="O2" s="423" t="s">
        <v>1305</v>
      </c>
      <c r="P2" s="423" t="s">
        <v>83</v>
      </c>
      <c r="Q2" s="423" t="s">
        <v>719</v>
      </c>
      <c r="R2" s="423" t="s">
        <v>170</v>
      </c>
      <c r="S2" s="423" t="s">
        <v>83</v>
      </c>
      <c r="T2" s="423" t="s">
        <v>164</v>
      </c>
      <c r="U2" s="426" t="s">
        <v>1355</v>
      </c>
      <c r="V2" s="425" t="s">
        <v>329</v>
      </c>
      <c r="W2" s="426" t="s">
        <v>1355</v>
      </c>
      <c r="X2" s="425" t="s">
        <v>343</v>
      </c>
      <c r="Y2" s="425" t="s">
        <v>139</v>
      </c>
      <c r="Z2" s="424">
        <v>0.25</v>
      </c>
      <c r="AA2" s="424">
        <v>12.5</v>
      </c>
      <c r="AB2" s="424">
        <v>3.13</v>
      </c>
    </row>
    <row r="3" spans="1:28">
      <c r="A3" s="415" t="s">
        <v>83</v>
      </c>
      <c r="B3" s="415" t="s">
        <v>86</v>
      </c>
      <c r="C3" s="417" t="s">
        <v>84</v>
      </c>
      <c r="D3" s="417" t="s">
        <v>84</v>
      </c>
      <c r="E3" s="417" t="s">
        <v>139</v>
      </c>
      <c r="F3" s="417" t="s">
        <v>84</v>
      </c>
      <c r="G3" s="417" t="s">
        <v>84</v>
      </c>
      <c r="H3" s="417" t="s">
        <v>84</v>
      </c>
      <c r="I3" s="417" t="s">
        <v>84</v>
      </c>
      <c r="J3" s="417" t="s">
        <v>139</v>
      </c>
      <c r="K3" s="417" t="s">
        <v>139</v>
      </c>
      <c r="M3" s="423" t="s">
        <v>319</v>
      </c>
      <c r="N3" s="423" t="s">
        <v>161</v>
      </c>
      <c r="O3" s="423" t="s">
        <v>1358</v>
      </c>
      <c r="P3" s="423" t="s">
        <v>1359</v>
      </c>
      <c r="Q3" s="423" t="s">
        <v>86</v>
      </c>
      <c r="R3" s="423" t="s">
        <v>166</v>
      </c>
      <c r="S3" s="423" t="s">
        <v>83</v>
      </c>
      <c r="T3" s="423" t="s">
        <v>164</v>
      </c>
      <c r="U3" s="426" t="s">
        <v>1355</v>
      </c>
      <c r="V3" s="425" t="s">
        <v>292</v>
      </c>
      <c r="W3" s="426" t="s">
        <v>1355</v>
      </c>
      <c r="X3" s="425" t="s">
        <v>322</v>
      </c>
      <c r="Y3" s="425" t="s">
        <v>209</v>
      </c>
      <c r="Z3" s="424">
        <v>3</v>
      </c>
      <c r="AA3" s="424">
        <v>12.5</v>
      </c>
      <c r="AB3" s="424">
        <v>37.5</v>
      </c>
    </row>
    <row r="4" spans="1:28">
      <c r="A4" s="414" t="s">
        <v>87</v>
      </c>
      <c r="B4" s="415" t="s">
        <v>83</v>
      </c>
      <c r="C4" s="416" t="s">
        <v>210</v>
      </c>
      <c r="D4" s="416" t="s">
        <v>209</v>
      </c>
      <c r="E4" s="416" t="s">
        <v>84</v>
      </c>
      <c r="F4" s="416" t="s">
        <v>84</v>
      </c>
      <c r="G4" s="416" t="s">
        <v>84</v>
      </c>
      <c r="H4" s="416" t="s">
        <v>84</v>
      </c>
      <c r="I4" s="416" t="s">
        <v>84</v>
      </c>
      <c r="J4" s="416" t="s">
        <v>737</v>
      </c>
      <c r="K4" s="416" t="s">
        <v>737</v>
      </c>
      <c r="M4" s="423" t="s">
        <v>319</v>
      </c>
      <c r="N4" s="423" t="s">
        <v>161</v>
      </c>
      <c r="O4" s="423" t="s">
        <v>1360</v>
      </c>
      <c r="P4" s="423" t="s">
        <v>1142</v>
      </c>
      <c r="Q4" s="423" t="s">
        <v>722</v>
      </c>
      <c r="R4" s="423" t="s">
        <v>165</v>
      </c>
      <c r="S4" s="423" t="s">
        <v>83</v>
      </c>
      <c r="T4" s="423" t="s">
        <v>164</v>
      </c>
      <c r="U4" s="426" t="s">
        <v>1354</v>
      </c>
      <c r="V4" s="425" t="s">
        <v>377</v>
      </c>
      <c r="W4" s="426" t="s">
        <v>1354</v>
      </c>
      <c r="X4" s="425" t="s">
        <v>330</v>
      </c>
      <c r="Y4" s="425" t="s">
        <v>123</v>
      </c>
      <c r="Z4" s="424">
        <v>1.5</v>
      </c>
      <c r="AA4" s="424">
        <v>12.5</v>
      </c>
      <c r="AB4" s="424">
        <v>18.75</v>
      </c>
    </row>
    <row r="5" spans="1:28">
      <c r="A5" s="415" t="s">
        <v>83</v>
      </c>
      <c r="B5" s="415" t="s">
        <v>719</v>
      </c>
      <c r="C5" s="417" t="s">
        <v>84</v>
      </c>
      <c r="D5" s="417" t="s">
        <v>189</v>
      </c>
      <c r="E5" s="417" t="s">
        <v>84</v>
      </c>
      <c r="F5" s="417" t="s">
        <v>84</v>
      </c>
      <c r="G5" s="417" t="s">
        <v>84</v>
      </c>
      <c r="H5" s="417" t="s">
        <v>84</v>
      </c>
      <c r="I5" s="417" t="s">
        <v>84</v>
      </c>
      <c r="J5" s="417" t="s">
        <v>189</v>
      </c>
      <c r="K5" s="417" t="s">
        <v>189</v>
      </c>
      <c r="M5" s="423" t="s">
        <v>319</v>
      </c>
      <c r="N5" s="423" t="s">
        <v>161</v>
      </c>
      <c r="O5" s="423" t="s">
        <v>1361</v>
      </c>
      <c r="P5" s="423" t="s">
        <v>1191</v>
      </c>
      <c r="Q5" s="423" t="s">
        <v>719</v>
      </c>
      <c r="R5" s="423" t="s">
        <v>170</v>
      </c>
      <c r="S5" s="423" t="s">
        <v>83</v>
      </c>
      <c r="T5" s="423" t="s">
        <v>164</v>
      </c>
      <c r="U5" s="426" t="s">
        <v>1354</v>
      </c>
      <c r="V5" s="425" t="s">
        <v>322</v>
      </c>
      <c r="W5" s="426" t="s">
        <v>1354</v>
      </c>
      <c r="X5" s="425" t="s">
        <v>328</v>
      </c>
      <c r="Y5" s="425" t="s">
        <v>117</v>
      </c>
      <c r="Z5" s="424">
        <v>4</v>
      </c>
      <c r="AA5" s="424">
        <v>12.5</v>
      </c>
      <c r="AB5" s="424">
        <v>50</v>
      </c>
    </row>
    <row r="6" spans="1:28">
      <c r="A6" s="415" t="s">
        <v>83</v>
      </c>
      <c r="B6" s="415" t="s">
        <v>86</v>
      </c>
      <c r="C6" s="417" t="s">
        <v>84</v>
      </c>
      <c r="D6" s="417" t="s">
        <v>189</v>
      </c>
      <c r="E6" s="417" t="s">
        <v>84</v>
      </c>
      <c r="F6" s="417" t="s">
        <v>84</v>
      </c>
      <c r="G6" s="417" t="s">
        <v>84</v>
      </c>
      <c r="H6" s="417" t="s">
        <v>84</v>
      </c>
      <c r="I6" s="417" t="s">
        <v>84</v>
      </c>
      <c r="J6" s="417" t="s">
        <v>189</v>
      </c>
      <c r="K6" s="417" t="s">
        <v>189</v>
      </c>
      <c r="M6" s="423" t="s">
        <v>319</v>
      </c>
      <c r="N6" s="423" t="s">
        <v>161</v>
      </c>
      <c r="O6" s="423" t="s">
        <v>1362</v>
      </c>
      <c r="P6" s="423" t="s">
        <v>1363</v>
      </c>
      <c r="Q6" s="423" t="s">
        <v>86</v>
      </c>
      <c r="R6" s="423" t="s">
        <v>166</v>
      </c>
      <c r="S6" s="423" t="s">
        <v>83</v>
      </c>
      <c r="T6" s="423" t="s">
        <v>164</v>
      </c>
      <c r="U6" s="426" t="s">
        <v>1354</v>
      </c>
      <c r="V6" s="425" t="s">
        <v>292</v>
      </c>
      <c r="W6" s="426" t="s">
        <v>1354</v>
      </c>
      <c r="X6" s="425" t="s">
        <v>327</v>
      </c>
      <c r="Y6" s="425" t="s">
        <v>88</v>
      </c>
      <c r="Z6" s="424">
        <v>6</v>
      </c>
      <c r="AA6" s="424">
        <v>12.5</v>
      </c>
      <c r="AB6" s="424">
        <v>75</v>
      </c>
    </row>
    <row r="7" spans="1:28">
      <c r="A7" s="415" t="s">
        <v>83</v>
      </c>
      <c r="B7" s="415" t="s">
        <v>836</v>
      </c>
      <c r="C7" s="417" t="s">
        <v>84</v>
      </c>
      <c r="D7" s="417" t="s">
        <v>189</v>
      </c>
      <c r="E7" s="417" t="s">
        <v>84</v>
      </c>
      <c r="F7" s="417" t="s">
        <v>84</v>
      </c>
      <c r="G7" s="417" t="s">
        <v>84</v>
      </c>
      <c r="H7" s="417" t="s">
        <v>84</v>
      </c>
      <c r="I7" s="417" t="s">
        <v>84</v>
      </c>
      <c r="J7" s="417" t="s">
        <v>189</v>
      </c>
      <c r="K7" s="417" t="s">
        <v>189</v>
      </c>
      <c r="M7" s="423" t="s">
        <v>319</v>
      </c>
      <c r="N7" s="423" t="s">
        <v>161</v>
      </c>
      <c r="O7" s="423" t="s">
        <v>1364</v>
      </c>
      <c r="P7" s="423" t="s">
        <v>787</v>
      </c>
      <c r="Q7" s="423" t="s">
        <v>836</v>
      </c>
      <c r="R7" s="423" t="s">
        <v>167</v>
      </c>
      <c r="S7" s="423" t="s">
        <v>83</v>
      </c>
      <c r="T7" s="423" t="s">
        <v>164</v>
      </c>
      <c r="U7" s="426" t="s">
        <v>1354</v>
      </c>
      <c r="V7" s="425" t="s">
        <v>318</v>
      </c>
      <c r="W7" s="426" t="s">
        <v>1354</v>
      </c>
      <c r="X7" s="425" t="s">
        <v>293</v>
      </c>
      <c r="Y7" s="425" t="s">
        <v>138</v>
      </c>
      <c r="Z7" s="424">
        <v>2</v>
      </c>
      <c r="AA7" s="424">
        <v>12.5</v>
      </c>
      <c r="AB7" s="424">
        <v>25</v>
      </c>
    </row>
    <row r="8" spans="1:28">
      <c r="A8" s="415" t="s">
        <v>83</v>
      </c>
      <c r="B8" s="415" t="s">
        <v>723</v>
      </c>
      <c r="C8" s="417" t="s">
        <v>84</v>
      </c>
      <c r="D8" s="417" t="s">
        <v>189</v>
      </c>
      <c r="E8" s="417" t="s">
        <v>84</v>
      </c>
      <c r="F8" s="417" t="s">
        <v>84</v>
      </c>
      <c r="G8" s="417" t="s">
        <v>84</v>
      </c>
      <c r="H8" s="417" t="s">
        <v>84</v>
      </c>
      <c r="I8" s="417" t="s">
        <v>84</v>
      </c>
      <c r="J8" s="417" t="s">
        <v>189</v>
      </c>
      <c r="K8" s="417" t="s">
        <v>189</v>
      </c>
      <c r="M8" s="423" t="s">
        <v>1229</v>
      </c>
      <c r="N8" s="423" t="s">
        <v>161</v>
      </c>
      <c r="O8" s="423" t="s">
        <v>1365</v>
      </c>
      <c r="P8" s="423" t="s">
        <v>83</v>
      </c>
      <c r="Q8" s="423" t="s">
        <v>723</v>
      </c>
      <c r="R8" s="423" t="s">
        <v>216</v>
      </c>
      <c r="S8" s="423" t="s">
        <v>83</v>
      </c>
      <c r="T8" s="423" t="s">
        <v>164</v>
      </c>
      <c r="U8" s="426" t="s">
        <v>1353</v>
      </c>
      <c r="V8" s="425" t="s">
        <v>296</v>
      </c>
      <c r="W8" s="426" t="s">
        <v>1353</v>
      </c>
      <c r="X8" s="425" t="s">
        <v>374</v>
      </c>
      <c r="Y8" s="425" t="s">
        <v>198</v>
      </c>
      <c r="Z8" s="424">
        <v>0.5</v>
      </c>
      <c r="AA8" s="424">
        <v>12.5</v>
      </c>
      <c r="AB8" s="424">
        <v>6.25</v>
      </c>
    </row>
    <row r="9" spans="1:28">
      <c r="A9" s="415" t="s">
        <v>83</v>
      </c>
      <c r="B9" s="415" t="s">
        <v>722</v>
      </c>
      <c r="C9" s="417" t="s">
        <v>198</v>
      </c>
      <c r="D9" s="417" t="s">
        <v>84</v>
      </c>
      <c r="E9" s="417" t="s">
        <v>84</v>
      </c>
      <c r="F9" s="417" t="s">
        <v>84</v>
      </c>
      <c r="G9" s="417" t="s">
        <v>84</v>
      </c>
      <c r="H9" s="417" t="s">
        <v>84</v>
      </c>
      <c r="I9" s="417" t="s">
        <v>84</v>
      </c>
      <c r="J9" s="417" t="s">
        <v>198</v>
      </c>
      <c r="K9" s="417" t="s">
        <v>198</v>
      </c>
      <c r="M9" s="423" t="s">
        <v>319</v>
      </c>
      <c r="N9" s="423" t="s">
        <v>161</v>
      </c>
      <c r="O9" s="423" t="s">
        <v>1366</v>
      </c>
      <c r="P9" s="423" t="s">
        <v>1367</v>
      </c>
      <c r="Q9" s="423" t="s">
        <v>723</v>
      </c>
      <c r="R9" s="423" t="s">
        <v>216</v>
      </c>
      <c r="S9" s="423" t="s">
        <v>83</v>
      </c>
      <c r="T9" s="423" t="s">
        <v>164</v>
      </c>
      <c r="U9" s="426" t="s">
        <v>1353</v>
      </c>
      <c r="V9" s="425" t="s">
        <v>293</v>
      </c>
      <c r="W9" s="426" t="s">
        <v>1353</v>
      </c>
      <c r="X9" s="425" t="s">
        <v>296</v>
      </c>
      <c r="Y9" s="425" t="s">
        <v>85</v>
      </c>
      <c r="Z9" s="424">
        <v>1</v>
      </c>
      <c r="AA9" s="424">
        <v>12.5</v>
      </c>
      <c r="AB9" s="424">
        <v>12.5</v>
      </c>
    </row>
    <row r="10" spans="1:28">
      <c r="A10" s="415" t="s">
        <v>83</v>
      </c>
      <c r="B10" s="415" t="s">
        <v>720</v>
      </c>
      <c r="C10" s="417" t="s">
        <v>189</v>
      </c>
      <c r="D10" s="417" t="s">
        <v>84</v>
      </c>
      <c r="E10" s="417" t="s">
        <v>84</v>
      </c>
      <c r="F10" s="417" t="s">
        <v>84</v>
      </c>
      <c r="G10" s="417" t="s">
        <v>84</v>
      </c>
      <c r="H10" s="417" t="s">
        <v>84</v>
      </c>
      <c r="I10" s="417" t="s">
        <v>84</v>
      </c>
      <c r="J10" s="417" t="s">
        <v>189</v>
      </c>
      <c r="K10" s="417" t="s">
        <v>189</v>
      </c>
      <c r="M10" s="423" t="s">
        <v>319</v>
      </c>
      <c r="N10" s="423" t="s">
        <v>161</v>
      </c>
      <c r="O10" s="423" t="s">
        <v>1368</v>
      </c>
      <c r="P10" s="423" t="s">
        <v>1369</v>
      </c>
      <c r="Q10" s="423" t="s">
        <v>86</v>
      </c>
      <c r="R10" s="423" t="s">
        <v>166</v>
      </c>
      <c r="S10" s="423" t="s">
        <v>83</v>
      </c>
      <c r="T10" s="423" t="s">
        <v>164</v>
      </c>
      <c r="U10" s="426" t="s">
        <v>1353</v>
      </c>
      <c r="V10" s="425" t="s">
        <v>292</v>
      </c>
      <c r="W10" s="426" t="s">
        <v>1353</v>
      </c>
      <c r="X10" s="425" t="s">
        <v>307</v>
      </c>
      <c r="Y10" s="425" t="s">
        <v>118</v>
      </c>
      <c r="Z10" s="424">
        <v>5</v>
      </c>
      <c r="AA10" s="424">
        <v>12.5</v>
      </c>
      <c r="AB10" s="424">
        <v>62.5</v>
      </c>
    </row>
    <row r="11" spans="1:28">
      <c r="A11" s="415" t="s">
        <v>83</v>
      </c>
      <c r="B11" s="415" t="s">
        <v>93</v>
      </c>
      <c r="C11" s="417" t="s">
        <v>198</v>
      </c>
      <c r="D11" s="417" t="s">
        <v>84</v>
      </c>
      <c r="E11" s="417" t="s">
        <v>84</v>
      </c>
      <c r="F11" s="417" t="s">
        <v>84</v>
      </c>
      <c r="G11" s="417" t="s">
        <v>84</v>
      </c>
      <c r="H11" s="417" t="s">
        <v>84</v>
      </c>
      <c r="I11" s="417" t="s">
        <v>84</v>
      </c>
      <c r="J11" s="417" t="s">
        <v>198</v>
      </c>
      <c r="K11" s="417" t="s">
        <v>198</v>
      </c>
      <c r="M11" s="423" t="s">
        <v>304</v>
      </c>
      <c r="N11" s="423" t="s">
        <v>161</v>
      </c>
      <c r="O11" s="423" t="s">
        <v>1370</v>
      </c>
      <c r="P11" s="423" t="s">
        <v>83</v>
      </c>
      <c r="Q11" s="423" t="s">
        <v>720</v>
      </c>
      <c r="R11" s="423" t="s">
        <v>163</v>
      </c>
      <c r="S11" s="423" t="s">
        <v>83</v>
      </c>
      <c r="T11" s="423" t="s">
        <v>164</v>
      </c>
      <c r="U11" s="426" t="s">
        <v>1353</v>
      </c>
      <c r="V11" s="425" t="s">
        <v>292</v>
      </c>
      <c r="W11" s="426" t="s">
        <v>1353</v>
      </c>
      <c r="X11" s="425" t="s">
        <v>298</v>
      </c>
      <c r="Y11" s="425" t="s">
        <v>123</v>
      </c>
      <c r="Z11" s="424">
        <v>1.5</v>
      </c>
      <c r="AA11" s="424">
        <v>12.5</v>
      </c>
      <c r="AB11" s="424">
        <v>18.75</v>
      </c>
    </row>
    <row r="12" spans="1:28">
      <c r="A12" s="414" t="s">
        <v>282</v>
      </c>
      <c r="B12" s="415" t="s">
        <v>83</v>
      </c>
      <c r="C12" s="416" t="s">
        <v>88</v>
      </c>
      <c r="D12" s="416" t="s">
        <v>209</v>
      </c>
      <c r="E12" s="416" t="s">
        <v>84</v>
      </c>
      <c r="F12" s="416" t="s">
        <v>118</v>
      </c>
      <c r="G12" s="416" t="s">
        <v>885</v>
      </c>
      <c r="H12" s="416" t="s">
        <v>624</v>
      </c>
      <c r="I12" s="416" t="s">
        <v>209</v>
      </c>
      <c r="J12" s="416" t="s">
        <v>1356</v>
      </c>
      <c r="K12" s="416" t="s">
        <v>1356</v>
      </c>
      <c r="M12" s="423" t="s">
        <v>319</v>
      </c>
      <c r="N12" s="423" t="s">
        <v>161</v>
      </c>
      <c r="O12" s="423" t="s">
        <v>1371</v>
      </c>
      <c r="P12" s="423" t="s">
        <v>1372</v>
      </c>
      <c r="Q12" s="423" t="s">
        <v>719</v>
      </c>
      <c r="R12" s="423" t="s">
        <v>170</v>
      </c>
      <c r="S12" s="423" t="s">
        <v>83</v>
      </c>
      <c r="T12" s="423" t="s">
        <v>164</v>
      </c>
      <c r="U12" s="426" t="s">
        <v>1353</v>
      </c>
      <c r="V12" s="425" t="s">
        <v>292</v>
      </c>
      <c r="W12" s="426" t="s">
        <v>1353</v>
      </c>
      <c r="X12" s="425" t="s">
        <v>322</v>
      </c>
      <c r="Y12" s="425" t="s">
        <v>209</v>
      </c>
      <c r="Z12" s="424">
        <v>3</v>
      </c>
      <c r="AA12" s="424">
        <v>12.5</v>
      </c>
      <c r="AB12" s="424">
        <v>37.5</v>
      </c>
    </row>
    <row r="13" spans="1:28">
      <c r="A13" s="415" t="s">
        <v>83</v>
      </c>
      <c r="B13" s="415" t="s">
        <v>719</v>
      </c>
      <c r="C13" s="417" t="s">
        <v>84</v>
      </c>
      <c r="D13" s="417" t="s">
        <v>84</v>
      </c>
      <c r="E13" s="417" t="s">
        <v>84</v>
      </c>
      <c r="F13" s="417" t="s">
        <v>84</v>
      </c>
      <c r="G13" s="417" t="s">
        <v>209</v>
      </c>
      <c r="H13" s="417" t="s">
        <v>117</v>
      </c>
      <c r="I13" s="417" t="s">
        <v>84</v>
      </c>
      <c r="J13" s="417" t="s">
        <v>95</v>
      </c>
      <c r="K13" s="417" t="s">
        <v>95</v>
      </c>
      <c r="M13" s="423" t="s">
        <v>319</v>
      </c>
      <c r="N13" s="423" t="s">
        <v>161</v>
      </c>
      <c r="O13" s="423" t="s">
        <v>1373</v>
      </c>
      <c r="P13" s="423" t="s">
        <v>787</v>
      </c>
      <c r="Q13" s="423" t="s">
        <v>836</v>
      </c>
      <c r="R13" s="423" t="s">
        <v>167</v>
      </c>
      <c r="S13" s="423" t="s">
        <v>83</v>
      </c>
      <c r="T13" s="423" t="s">
        <v>164</v>
      </c>
      <c r="U13" s="426" t="s">
        <v>1353</v>
      </c>
      <c r="V13" s="425" t="s">
        <v>318</v>
      </c>
      <c r="W13" s="426" t="s">
        <v>1353</v>
      </c>
      <c r="X13" s="425" t="s">
        <v>313</v>
      </c>
      <c r="Y13" s="425" t="s">
        <v>123</v>
      </c>
      <c r="Z13" s="424">
        <v>1.5</v>
      </c>
      <c r="AA13" s="424">
        <v>12.5</v>
      </c>
      <c r="AB13" s="424">
        <v>18.75</v>
      </c>
    </row>
    <row r="14" spans="1:28">
      <c r="A14" s="415" t="s">
        <v>83</v>
      </c>
      <c r="B14" s="415" t="s">
        <v>86</v>
      </c>
      <c r="C14" s="417" t="s">
        <v>84</v>
      </c>
      <c r="D14" s="417" t="s">
        <v>84</v>
      </c>
      <c r="E14" s="417" t="s">
        <v>84</v>
      </c>
      <c r="F14" s="417" t="s">
        <v>84</v>
      </c>
      <c r="G14" s="417" t="s">
        <v>118</v>
      </c>
      <c r="H14" s="417" t="s">
        <v>88</v>
      </c>
      <c r="I14" s="417" t="s">
        <v>209</v>
      </c>
      <c r="J14" s="417" t="s">
        <v>646</v>
      </c>
      <c r="K14" s="417" t="s">
        <v>646</v>
      </c>
      <c r="M14" s="423" t="s">
        <v>31</v>
      </c>
      <c r="N14" s="423" t="s">
        <v>161</v>
      </c>
      <c r="O14" s="423" t="s">
        <v>1374</v>
      </c>
      <c r="P14" s="423" t="s">
        <v>83</v>
      </c>
      <c r="Q14" s="423" t="s">
        <v>836</v>
      </c>
      <c r="R14" s="423" t="s">
        <v>167</v>
      </c>
      <c r="S14" s="423" t="s">
        <v>83</v>
      </c>
      <c r="T14" s="423" t="s">
        <v>164</v>
      </c>
      <c r="U14" s="426" t="s">
        <v>1352</v>
      </c>
      <c r="V14" s="425" t="s">
        <v>296</v>
      </c>
      <c r="W14" s="426" t="s">
        <v>1352</v>
      </c>
      <c r="X14" s="425" t="s">
        <v>374</v>
      </c>
      <c r="Y14" s="425" t="s">
        <v>198</v>
      </c>
      <c r="Z14" s="424">
        <v>0.5</v>
      </c>
      <c r="AA14" s="424">
        <v>12.5</v>
      </c>
      <c r="AB14" s="424">
        <v>6.25</v>
      </c>
    </row>
    <row r="15" spans="1:28">
      <c r="A15" s="415" t="s">
        <v>83</v>
      </c>
      <c r="B15" s="415" t="s">
        <v>836</v>
      </c>
      <c r="C15" s="417" t="s">
        <v>84</v>
      </c>
      <c r="D15" s="417" t="s">
        <v>141</v>
      </c>
      <c r="E15" s="417" t="s">
        <v>84</v>
      </c>
      <c r="F15" s="417" t="s">
        <v>209</v>
      </c>
      <c r="G15" s="417" t="s">
        <v>123</v>
      </c>
      <c r="H15" s="417" t="s">
        <v>138</v>
      </c>
      <c r="I15" s="417" t="s">
        <v>84</v>
      </c>
      <c r="J15" s="417" t="s">
        <v>283</v>
      </c>
      <c r="K15" s="417" t="s">
        <v>283</v>
      </c>
      <c r="M15" s="423" t="s">
        <v>692</v>
      </c>
      <c r="N15" s="423" t="s">
        <v>161</v>
      </c>
      <c r="O15" s="423" t="s">
        <v>1375</v>
      </c>
      <c r="P15" s="423" t="s">
        <v>1376</v>
      </c>
      <c r="Q15" s="423" t="s">
        <v>723</v>
      </c>
      <c r="R15" s="423" t="s">
        <v>216</v>
      </c>
      <c r="S15" s="423" t="s">
        <v>83</v>
      </c>
      <c r="T15" s="423" t="s">
        <v>164</v>
      </c>
      <c r="U15" s="426" t="s">
        <v>1352</v>
      </c>
      <c r="V15" s="425" t="s">
        <v>292</v>
      </c>
      <c r="W15" s="426" t="s">
        <v>1352</v>
      </c>
      <c r="X15" s="425" t="s">
        <v>987</v>
      </c>
      <c r="Y15" s="425" t="s">
        <v>139</v>
      </c>
      <c r="Z15" s="424">
        <v>0.25</v>
      </c>
      <c r="AA15" s="424">
        <v>12.5</v>
      </c>
      <c r="AB15" s="424">
        <v>3.13</v>
      </c>
    </row>
    <row r="16" spans="1:28">
      <c r="A16" s="415" t="s">
        <v>83</v>
      </c>
      <c r="B16" s="415" t="s">
        <v>723</v>
      </c>
      <c r="C16" s="417" t="s">
        <v>209</v>
      </c>
      <c r="D16" s="417" t="s">
        <v>198</v>
      </c>
      <c r="E16" s="417" t="s">
        <v>84</v>
      </c>
      <c r="F16" s="417" t="s">
        <v>84</v>
      </c>
      <c r="G16" s="417" t="s">
        <v>85</v>
      </c>
      <c r="H16" s="417" t="s">
        <v>84</v>
      </c>
      <c r="I16" s="417" t="s">
        <v>84</v>
      </c>
      <c r="J16" s="417" t="s">
        <v>249</v>
      </c>
      <c r="K16" s="417" t="s">
        <v>249</v>
      </c>
      <c r="M16" s="423" t="s">
        <v>319</v>
      </c>
      <c r="N16" s="423" t="s">
        <v>161</v>
      </c>
      <c r="O16" s="423" t="s">
        <v>1377</v>
      </c>
      <c r="P16" s="423" t="s">
        <v>787</v>
      </c>
      <c r="Q16" s="423" t="s">
        <v>836</v>
      </c>
      <c r="R16" s="423" t="s">
        <v>167</v>
      </c>
      <c r="S16" s="423" t="s">
        <v>83</v>
      </c>
      <c r="T16" s="423" t="s">
        <v>164</v>
      </c>
      <c r="U16" s="426" t="s">
        <v>1352</v>
      </c>
      <c r="V16" s="425" t="s">
        <v>318</v>
      </c>
      <c r="W16" s="426" t="s">
        <v>1352</v>
      </c>
      <c r="X16" s="425" t="s">
        <v>296</v>
      </c>
      <c r="Y16" s="425" t="s">
        <v>209</v>
      </c>
      <c r="Z16" s="424">
        <v>3</v>
      </c>
      <c r="AA16" s="424">
        <v>12.5</v>
      </c>
      <c r="AB16" s="424">
        <v>37.5</v>
      </c>
    </row>
    <row r="17" spans="1:28">
      <c r="A17" s="415" t="s">
        <v>83</v>
      </c>
      <c r="B17" s="415" t="s">
        <v>722</v>
      </c>
      <c r="C17" s="417" t="s">
        <v>84</v>
      </c>
      <c r="D17" s="417" t="s">
        <v>84</v>
      </c>
      <c r="E17" s="417" t="s">
        <v>84</v>
      </c>
      <c r="F17" s="417" t="s">
        <v>84</v>
      </c>
      <c r="G17" s="417" t="s">
        <v>84</v>
      </c>
      <c r="H17" s="417" t="s">
        <v>123</v>
      </c>
      <c r="I17" s="417" t="s">
        <v>84</v>
      </c>
      <c r="J17" s="417" t="s">
        <v>123</v>
      </c>
      <c r="K17" s="417" t="s">
        <v>123</v>
      </c>
      <c r="M17" s="423" t="s">
        <v>319</v>
      </c>
      <c r="N17" s="423" t="s">
        <v>161</v>
      </c>
      <c r="O17" s="423" t="s">
        <v>83</v>
      </c>
      <c r="P17" s="423" t="s">
        <v>1112</v>
      </c>
      <c r="Q17" s="423" t="s">
        <v>93</v>
      </c>
      <c r="R17" s="423" t="s">
        <v>168</v>
      </c>
      <c r="S17" s="423" t="s">
        <v>83</v>
      </c>
      <c r="T17" s="423" t="s">
        <v>164</v>
      </c>
      <c r="U17" s="426" t="s">
        <v>1352</v>
      </c>
      <c r="V17" s="425" t="s">
        <v>318</v>
      </c>
      <c r="W17" s="426" t="s">
        <v>1352</v>
      </c>
      <c r="X17" s="425" t="s">
        <v>293</v>
      </c>
      <c r="Y17" s="425" t="s">
        <v>138</v>
      </c>
      <c r="Z17" s="424">
        <v>2</v>
      </c>
      <c r="AA17" s="424">
        <v>12.5</v>
      </c>
      <c r="AB17" s="424">
        <v>25</v>
      </c>
    </row>
    <row r="18" spans="1:28">
      <c r="A18" s="415" t="s">
        <v>83</v>
      </c>
      <c r="B18" s="415" t="s">
        <v>93</v>
      </c>
      <c r="C18" s="417" t="s">
        <v>209</v>
      </c>
      <c r="D18" s="417" t="s">
        <v>84</v>
      </c>
      <c r="E18" s="417" t="s">
        <v>84</v>
      </c>
      <c r="F18" s="417" t="s">
        <v>138</v>
      </c>
      <c r="G18" s="417" t="s">
        <v>84</v>
      </c>
      <c r="H18" s="417" t="s">
        <v>84</v>
      </c>
      <c r="I18" s="417" t="s">
        <v>84</v>
      </c>
      <c r="J18" s="417" t="s">
        <v>118</v>
      </c>
      <c r="K18" s="417" t="s">
        <v>118</v>
      </c>
      <c r="M18" s="423" t="s">
        <v>171</v>
      </c>
      <c r="N18" s="423" t="s">
        <v>161</v>
      </c>
      <c r="O18" s="423" t="s">
        <v>652</v>
      </c>
      <c r="P18" s="423" t="s">
        <v>83</v>
      </c>
      <c r="Q18" s="423" t="s">
        <v>86</v>
      </c>
      <c r="R18" s="423" t="s">
        <v>166</v>
      </c>
      <c r="S18" s="423" t="s">
        <v>83</v>
      </c>
      <c r="T18" s="423" t="s">
        <v>164</v>
      </c>
      <c r="U18" s="426" t="s">
        <v>1351</v>
      </c>
      <c r="V18" s="425" t="s">
        <v>292</v>
      </c>
      <c r="W18" s="426" t="s">
        <v>1351</v>
      </c>
      <c r="X18" s="425" t="s">
        <v>987</v>
      </c>
      <c r="Y18" s="425" t="s">
        <v>139</v>
      </c>
      <c r="Z18" s="424">
        <v>0.25</v>
      </c>
      <c r="AA18" s="424">
        <v>12.5</v>
      </c>
      <c r="AB18" s="424">
        <v>3.13</v>
      </c>
    </row>
    <row r="19" spans="1:28">
      <c r="A19" s="414" t="s">
        <v>642</v>
      </c>
      <c r="B19" s="415" t="s">
        <v>83</v>
      </c>
      <c r="C19" s="416" t="s">
        <v>84</v>
      </c>
      <c r="D19" s="416" t="s">
        <v>84</v>
      </c>
      <c r="E19" s="416" t="s">
        <v>84</v>
      </c>
      <c r="F19" s="416" t="s">
        <v>139</v>
      </c>
      <c r="G19" s="416" t="s">
        <v>84</v>
      </c>
      <c r="H19" s="416" t="s">
        <v>84</v>
      </c>
      <c r="I19" s="416" t="s">
        <v>84</v>
      </c>
      <c r="J19" s="416" t="s">
        <v>139</v>
      </c>
      <c r="K19" s="416" t="s">
        <v>139</v>
      </c>
      <c r="M19" s="423" t="s">
        <v>319</v>
      </c>
      <c r="N19" s="423" t="s">
        <v>161</v>
      </c>
      <c r="O19" s="423" t="s">
        <v>1378</v>
      </c>
      <c r="P19" s="423" t="s">
        <v>787</v>
      </c>
      <c r="Q19" s="423" t="s">
        <v>836</v>
      </c>
      <c r="R19" s="423" t="s">
        <v>167</v>
      </c>
      <c r="S19" s="423" t="s">
        <v>83</v>
      </c>
      <c r="T19" s="423" t="s">
        <v>164</v>
      </c>
      <c r="U19" s="426" t="s">
        <v>1350</v>
      </c>
      <c r="V19" s="425" t="s">
        <v>417</v>
      </c>
      <c r="W19" s="426" t="s">
        <v>1350</v>
      </c>
      <c r="X19" s="425" t="s">
        <v>345</v>
      </c>
      <c r="Y19" s="425" t="s">
        <v>141</v>
      </c>
      <c r="Z19" s="424">
        <v>2.5</v>
      </c>
      <c r="AA19" s="424">
        <v>12.5</v>
      </c>
      <c r="AB19" s="424">
        <v>31.25</v>
      </c>
    </row>
    <row r="20" spans="1:28">
      <c r="A20" s="415" t="s">
        <v>83</v>
      </c>
      <c r="B20" s="415" t="s">
        <v>723</v>
      </c>
      <c r="C20" s="417" t="s">
        <v>84</v>
      </c>
      <c r="D20" s="417" t="s">
        <v>84</v>
      </c>
      <c r="E20" s="417" t="s">
        <v>84</v>
      </c>
      <c r="F20" s="417" t="s">
        <v>139</v>
      </c>
      <c r="G20" s="417" t="s">
        <v>84</v>
      </c>
      <c r="H20" s="417" t="s">
        <v>84</v>
      </c>
      <c r="I20" s="417" t="s">
        <v>84</v>
      </c>
      <c r="J20" s="417" t="s">
        <v>139</v>
      </c>
      <c r="K20" s="417" t="s">
        <v>139</v>
      </c>
      <c r="M20" s="423" t="s">
        <v>319</v>
      </c>
      <c r="N20" s="423" t="s">
        <v>161</v>
      </c>
      <c r="O20" s="423" t="s">
        <v>1379</v>
      </c>
      <c r="P20" s="423" t="s">
        <v>1367</v>
      </c>
      <c r="Q20" s="423" t="s">
        <v>723</v>
      </c>
      <c r="R20" s="423" t="s">
        <v>216</v>
      </c>
      <c r="S20" s="423" t="s">
        <v>83</v>
      </c>
      <c r="T20" s="423" t="s">
        <v>164</v>
      </c>
      <c r="U20" s="426" t="s">
        <v>1350</v>
      </c>
      <c r="V20" s="425" t="s">
        <v>296</v>
      </c>
      <c r="W20" s="426" t="s">
        <v>1350</v>
      </c>
      <c r="X20" s="425" t="s">
        <v>374</v>
      </c>
      <c r="Y20" s="425" t="s">
        <v>198</v>
      </c>
      <c r="Z20" s="424">
        <v>0.5</v>
      </c>
      <c r="AA20" s="424">
        <v>12.5</v>
      </c>
      <c r="AB20" s="424">
        <v>6.25</v>
      </c>
    </row>
    <row r="21" spans="1:28">
      <c r="A21" s="414" t="s">
        <v>286</v>
      </c>
      <c r="B21" s="415" t="s">
        <v>83</v>
      </c>
      <c r="C21" s="416" t="s">
        <v>84</v>
      </c>
      <c r="D21" s="416" t="s">
        <v>85</v>
      </c>
      <c r="E21" s="416" t="s">
        <v>84</v>
      </c>
      <c r="F21" s="416" t="s">
        <v>198</v>
      </c>
      <c r="G21" s="416" t="s">
        <v>84</v>
      </c>
      <c r="H21" s="416" t="s">
        <v>84</v>
      </c>
      <c r="I21" s="416" t="s">
        <v>84</v>
      </c>
      <c r="J21" s="416" t="s">
        <v>123</v>
      </c>
      <c r="K21" s="416" t="s">
        <v>123</v>
      </c>
      <c r="M21" s="423" t="s">
        <v>31</v>
      </c>
      <c r="N21" s="423" t="s">
        <v>161</v>
      </c>
      <c r="O21" s="423" t="s">
        <v>1380</v>
      </c>
      <c r="P21" s="423" t="s">
        <v>83</v>
      </c>
      <c r="Q21" s="423" t="s">
        <v>836</v>
      </c>
      <c r="R21" s="423" t="s">
        <v>167</v>
      </c>
      <c r="S21" s="423" t="s">
        <v>83</v>
      </c>
      <c r="T21" s="423" t="s">
        <v>164</v>
      </c>
      <c r="U21" s="426" t="s">
        <v>1350</v>
      </c>
      <c r="V21" s="425" t="s">
        <v>987</v>
      </c>
      <c r="W21" s="426" t="s">
        <v>1350</v>
      </c>
      <c r="X21" s="425" t="s">
        <v>621</v>
      </c>
      <c r="Y21" s="425" t="s">
        <v>85</v>
      </c>
      <c r="Z21" s="424">
        <v>1</v>
      </c>
      <c r="AA21" s="424">
        <v>12.5</v>
      </c>
      <c r="AB21" s="424">
        <v>12.5</v>
      </c>
    </row>
    <row r="22" spans="1:28">
      <c r="A22" s="415" t="s">
        <v>83</v>
      </c>
      <c r="B22" s="415" t="s">
        <v>836</v>
      </c>
      <c r="C22" s="417" t="s">
        <v>84</v>
      </c>
      <c r="D22" s="417" t="s">
        <v>85</v>
      </c>
      <c r="E22" s="417" t="s">
        <v>84</v>
      </c>
      <c r="F22" s="417" t="s">
        <v>198</v>
      </c>
      <c r="G22" s="417" t="s">
        <v>84</v>
      </c>
      <c r="H22" s="417" t="s">
        <v>84</v>
      </c>
      <c r="I22" s="417" t="s">
        <v>84</v>
      </c>
      <c r="J22" s="417" t="s">
        <v>123</v>
      </c>
      <c r="K22" s="417" t="s">
        <v>123</v>
      </c>
      <c r="M22" s="423" t="s">
        <v>160</v>
      </c>
      <c r="N22" s="423" t="s">
        <v>161</v>
      </c>
      <c r="O22" s="423" t="s">
        <v>1068</v>
      </c>
      <c r="P22" s="423" t="s">
        <v>83</v>
      </c>
      <c r="Q22" s="423" t="s">
        <v>86</v>
      </c>
      <c r="R22" s="423" t="s">
        <v>166</v>
      </c>
      <c r="S22" s="423" t="s">
        <v>83</v>
      </c>
      <c r="T22" s="423" t="s">
        <v>164</v>
      </c>
      <c r="U22" s="426" t="s">
        <v>1350</v>
      </c>
      <c r="V22" s="425" t="s">
        <v>292</v>
      </c>
      <c r="W22" s="426" t="s">
        <v>1350</v>
      </c>
      <c r="X22" s="425" t="s">
        <v>294</v>
      </c>
      <c r="Y22" s="425" t="s">
        <v>189</v>
      </c>
      <c r="Z22" s="424">
        <v>0.75</v>
      </c>
      <c r="AA22" s="424">
        <v>12.5</v>
      </c>
      <c r="AB22" s="424">
        <v>9.3800000000000008</v>
      </c>
    </row>
    <row r="23" spans="1:28">
      <c r="A23" s="414" t="s">
        <v>105</v>
      </c>
      <c r="B23" s="415" t="s">
        <v>83</v>
      </c>
      <c r="C23" s="416" t="s">
        <v>139</v>
      </c>
      <c r="D23" s="416" t="s">
        <v>198</v>
      </c>
      <c r="E23" s="416" t="s">
        <v>84</v>
      </c>
      <c r="F23" s="416" t="s">
        <v>84</v>
      </c>
      <c r="G23" s="416" t="s">
        <v>84</v>
      </c>
      <c r="H23" s="416" t="s">
        <v>84</v>
      </c>
      <c r="I23" s="416" t="s">
        <v>139</v>
      </c>
      <c r="J23" s="416" t="s">
        <v>85</v>
      </c>
      <c r="K23" s="416" t="s">
        <v>85</v>
      </c>
      <c r="M23" s="423" t="s">
        <v>160</v>
      </c>
      <c r="N23" s="423" t="s">
        <v>161</v>
      </c>
      <c r="O23" s="423" t="s">
        <v>1172</v>
      </c>
      <c r="P23" s="423" t="s">
        <v>83</v>
      </c>
      <c r="Q23" s="423" t="s">
        <v>723</v>
      </c>
      <c r="R23" s="423" t="s">
        <v>216</v>
      </c>
      <c r="S23" s="423" t="s">
        <v>83</v>
      </c>
      <c r="T23" s="423" t="s">
        <v>164</v>
      </c>
      <c r="U23" s="426" t="s">
        <v>1350</v>
      </c>
      <c r="V23" s="425" t="s">
        <v>292</v>
      </c>
      <c r="W23" s="426" t="s">
        <v>1350</v>
      </c>
      <c r="X23" s="425" t="s">
        <v>294</v>
      </c>
      <c r="Y23" s="425" t="s">
        <v>189</v>
      </c>
      <c r="Z23" s="424">
        <v>0.75</v>
      </c>
      <c r="AA23" s="424">
        <v>12.5</v>
      </c>
      <c r="AB23" s="424">
        <v>9.3800000000000008</v>
      </c>
    </row>
    <row r="24" spans="1:28">
      <c r="A24" s="415" t="s">
        <v>83</v>
      </c>
      <c r="B24" s="415" t="s">
        <v>719</v>
      </c>
      <c r="C24" s="417" t="s">
        <v>139</v>
      </c>
      <c r="D24" s="417" t="s">
        <v>84</v>
      </c>
      <c r="E24" s="417" t="s">
        <v>84</v>
      </c>
      <c r="F24" s="417" t="s">
        <v>84</v>
      </c>
      <c r="G24" s="417" t="s">
        <v>84</v>
      </c>
      <c r="H24" s="417" t="s">
        <v>84</v>
      </c>
      <c r="I24" s="417" t="s">
        <v>139</v>
      </c>
      <c r="J24" s="417" t="s">
        <v>198</v>
      </c>
      <c r="K24" s="417" t="s">
        <v>198</v>
      </c>
      <c r="M24" s="423" t="s">
        <v>160</v>
      </c>
      <c r="N24" s="423" t="s">
        <v>161</v>
      </c>
      <c r="O24" s="423" t="s">
        <v>1109</v>
      </c>
      <c r="P24" s="423" t="s">
        <v>83</v>
      </c>
      <c r="Q24" s="423" t="s">
        <v>719</v>
      </c>
      <c r="R24" s="423" t="s">
        <v>170</v>
      </c>
      <c r="S24" s="423" t="s">
        <v>83</v>
      </c>
      <c r="T24" s="423" t="s">
        <v>164</v>
      </c>
      <c r="U24" s="426" t="s">
        <v>1350</v>
      </c>
      <c r="V24" s="425" t="s">
        <v>292</v>
      </c>
      <c r="W24" s="426" t="s">
        <v>1350</v>
      </c>
      <c r="X24" s="425" t="s">
        <v>294</v>
      </c>
      <c r="Y24" s="425" t="s">
        <v>189</v>
      </c>
      <c r="Z24" s="424">
        <v>0.75</v>
      </c>
      <c r="AA24" s="424">
        <v>12.5</v>
      </c>
      <c r="AB24" s="424">
        <v>9.3800000000000008</v>
      </c>
    </row>
    <row r="25" spans="1:28">
      <c r="A25" s="415" t="s">
        <v>83</v>
      </c>
      <c r="B25" s="415" t="s">
        <v>836</v>
      </c>
      <c r="C25" s="417" t="s">
        <v>84</v>
      </c>
      <c r="D25" s="417" t="s">
        <v>198</v>
      </c>
      <c r="E25" s="417" t="s">
        <v>84</v>
      </c>
      <c r="F25" s="417" t="s">
        <v>84</v>
      </c>
      <c r="G25" s="417" t="s">
        <v>84</v>
      </c>
      <c r="H25" s="417" t="s">
        <v>84</v>
      </c>
      <c r="I25" s="417" t="s">
        <v>84</v>
      </c>
      <c r="J25" s="417" t="s">
        <v>198</v>
      </c>
      <c r="K25" s="417" t="s">
        <v>198</v>
      </c>
      <c r="M25" s="423" t="s">
        <v>160</v>
      </c>
      <c r="N25" s="423" t="s">
        <v>161</v>
      </c>
      <c r="O25" s="423" t="s">
        <v>941</v>
      </c>
      <c r="P25" s="423" t="s">
        <v>83</v>
      </c>
      <c r="Q25" s="423" t="s">
        <v>836</v>
      </c>
      <c r="R25" s="423" t="s">
        <v>167</v>
      </c>
      <c r="S25" s="423" t="s">
        <v>83</v>
      </c>
      <c r="T25" s="423" t="s">
        <v>164</v>
      </c>
      <c r="U25" s="426" t="s">
        <v>1350</v>
      </c>
      <c r="V25" s="425" t="s">
        <v>351</v>
      </c>
      <c r="W25" s="426" t="s">
        <v>1350</v>
      </c>
      <c r="X25" s="425" t="s">
        <v>987</v>
      </c>
      <c r="Y25" s="425" t="s">
        <v>189</v>
      </c>
      <c r="Z25" s="424">
        <v>0.75</v>
      </c>
      <c r="AA25" s="424">
        <v>12.5</v>
      </c>
      <c r="AB25" s="424">
        <v>9.3800000000000008</v>
      </c>
    </row>
    <row r="26" spans="1:28">
      <c r="A26" s="414" t="s">
        <v>287</v>
      </c>
      <c r="B26" s="415" t="s">
        <v>83</v>
      </c>
      <c r="C26" s="416" t="s">
        <v>84</v>
      </c>
      <c r="D26" s="416" t="s">
        <v>84</v>
      </c>
      <c r="E26" s="416" t="s">
        <v>84</v>
      </c>
      <c r="F26" s="416" t="s">
        <v>84</v>
      </c>
      <c r="G26" s="416" t="s">
        <v>123</v>
      </c>
      <c r="H26" s="416" t="s">
        <v>84</v>
      </c>
      <c r="I26" s="416" t="s">
        <v>84</v>
      </c>
      <c r="J26" s="416" t="s">
        <v>123</v>
      </c>
      <c r="K26" s="416" t="s">
        <v>123</v>
      </c>
      <c r="M26" s="423" t="s">
        <v>177</v>
      </c>
      <c r="N26" s="423" t="s">
        <v>161</v>
      </c>
      <c r="O26" s="423" t="s">
        <v>1381</v>
      </c>
      <c r="P26" s="423" t="s">
        <v>83</v>
      </c>
      <c r="Q26" s="423" t="s">
        <v>836</v>
      </c>
      <c r="R26" s="423" t="s">
        <v>167</v>
      </c>
      <c r="S26" s="423" t="s">
        <v>83</v>
      </c>
      <c r="T26" s="423" t="s">
        <v>164</v>
      </c>
      <c r="U26" s="426" t="s">
        <v>1350</v>
      </c>
      <c r="V26" s="425" t="s">
        <v>318</v>
      </c>
      <c r="W26" s="426" t="s">
        <v>1350</v>
      </c>
      <c r="X26" s="425" t="s">
        <v>351</v>
      </c>
      <c r="Y26" s="425" t="s">
        <v>198</v>
      </c>
      <c r="Z26" s="424">
        <v>0.5</v>
      </c>
      <c r="AA26" s="424">
        <v>12.5</v>
      </c>
      <c r="AB26" s="424">
        <v>6.25</v>
      </c>
    </row>
    <row r="27" spans="1:28">
      <c r="A27" s="415" t="s">
        <v>83</v>
      </c>
      <c r="B27" s="415" t="s">
        <v>720</v>
      </c>
      <c r="C27" s="417" t="s">
        <v>84</v>
      </c>
      <c r="D27" s="417" t="s">
        <v>84</v>
      </c>
      <c r="E27" s="417" t="s">
        <v>84</v>
      </c>
      <c r="F27" s="417" t="s">
        <v>84</v>
      </c>
      <c r="G27" s="417" t="s">
        <v>123</v>
      </c>
      <c r="H27" s="417" t="s">
        <v>84</v>
      </c>
      <c r="I27" s="417" t="s">
        <v>84</v>
      </c>
      <c r="J27" s="417" t="s">
        <v>123</v>
      </c>
      <c r="K27" s="417" t="s">
        <v>123</v>
      </c>
      <c r="M27" s="423" t="s">
        <v>177</v>
      </c>
      <c r="N27" s="423" t="s">
        <v>161</v>
      </c>
      <c r="O27" s="423" t="s">
        <v>1382</v>
      </c>
      <c r="P27" s="423" t="s">
        <v>83</v>
      </c>
      <c r="Q27" s="423" t="s">
        <v>719</v>
      </c>
      <c r="R27" s="423" t="s">
        <v>170</v>
      </c>
      <c r="S27" s="423" t="s">
        <v>83</v>
      </c>
      <c r="T27" s="423" t="s">
        <v>164</v>
      </c>
      <c r="U27" s="426" t="s">
        <v>1349</v>
      </c>
      <c r="V27" s="425" t="s">
        <v>327</v>
      </c>
      <c r="W27" s="426" t="s">
        <v>1349</v>
      </c>
      <c r="X27" s="425" t="s">
        <v>694</v>
      </c>
      <c r="Y27" s="425" t="s">
        <v>139</v>
      </c>
      <c r="Z27" s="424">
        <v>0.25</v>
      </c>
      <c r="AA27" s="424">
        <v>12.5</v>
      </c>
      <c r="AB27" s="424">
        <v>3.13</v>
      </c>
    </row>
    <row r="28" spans="1:28">
      <c r="A28" s="414" t="s">
        <v>1221</v>
      </c>
      <c r="B28" s="415" t="s">
        <v>83</v>
      </c>
      <c r="C28" s="416" t="s">
        <v>84</v>
      </c>
      <c r="D28" s="416" t="s">
        <v>84</v>
      </c>
      <c r="E28" s="416" t="s">
        <v>84</v>
      </c>
      <c r="F28" s="416" t="s">
        <v>84</v>
      </c>
      <c r="G28" s="416" t="s">
        <v>198</v>
      </c>
      <c r="H28" s="416" t="s">
        <v>84</v>
      </c>
      <c r="I28" s="416" t="s">
        <v>84</v>
      </c>
      <c r="J28" s="416" t="s">
        <v>198</v>
      </c>
      <c r="K28" s="416" t="s">
        <v>198</v>
      </c>
      <c r="M28" s="423" t="s">
        <v>160</v>
      </c>
      <c r="N28" s="423" t="s">
        <v>161</v>
      </c>
      <c r="O28" s="423" t="s">
        <v>83</v>
      </c>
      <c r="P28" s="423" t="s">
        <v>83</v>
      </c>
      <c r="Q28" s="423" t="s">
        <v>93</v>
      </c>
      <c r="R28" s="423" t="s">
        <v>168</v>
      </c>
      <c r="S28" s="423" t="s">
        <v>83</v>
      </c>
      <c r="T28" s="423" t="s">
        <v>164</v>
      </c>
      <c r="U28" s="426" t="s">
        <v>1349</v>
      </c>
      <c r="V28" s="425" t="s">
        <v>296</v>
      </c>
      <c r="W28" s="426" t="s">
        <v>1349</v>
      </c>
      <c r="X28" s="425" t="s">
        <v>374</v>
      </c>
      <c r="Y28" s="425" t="s">
        <v>198</v>
      </c>
      <c r="Z28" s="424">
        <v>0.5</v>
      </c>
      <c r="AA28" s="424">
        <v>12.5</v>
      </c>
      <c r="AB28" s="424">
        <v>6.25</v>
      </c>
    </row>
    <row r="29" spans="1:28">
      <c r="A29" s="415" t="s">
        <v>83</v>
      </c>
      <c r="B29" s="415" t="s">
        <v>723</v>
      </c>
      <c r="C29" s="417" t="s">
        <v>84</v>
      </c>
      <c r="D29" s="417" t="s">
        <v>84</v>
      </c>
      <c r="E29" s="417" t="s">
        <v>84</v>
      </c>
      <c r="F29" s="417" t="s">
        <v>84</v>
      </c>
      <c r="G29" s="417" t="s">
        <v>198</v>
      </c>
      <c r="H29" s="417" t="s">
        <v>84</v>
      </c>
      <c r="I29" s="417" t="s">
        <v>84</v>
      </c>
      <c r="J29" s="417" t="s">
        <v>198</v>
      </c>
      <c r="K29" s="417" t="s">
        <v>198</v>
      </c>
      <c r="M29" s="423" t="s">
        <v>319</v>
      </c>
      <c r="N29" s="423" t="s">
        <v>161</v>
      </c>
      <c r="O29" s="423" t="s">
        <v>1383</v>
      </c>
      <c r="P29" s="423" t="s">
        <v>1341</v>
      </c>
      <c r="Q29" s="423" t="s">
        <v>723</v>
      </c>
      <c r="R29" s="423" t="s">
        <v>216</v>
      </c>
      <c r="S29" s="423" t="s">
        <v>83</v>
      </c>
      <c r="T29" s="423" t="s">
        <v>164</v>
      </c>
      <c r="U29" s="426" t="s">
        <v>1349</v>
      </c>
      <c r="V29" s="425" t="s">
        <v>298</v>
      </c>
      <c r="W29" s="426" t="s">
        <v>1349</v>
      </c>
      <c r="X29" s="425" t="s">
        <v>354</v>
      </c>
      <c r="Y29" s="425" t="s">
        <v>209</v>
      </c>
      <c r="Z29" s="424">
        <v>3</v>
      </c>
      <c r="AA29" s="424">
        <v>12.5</v>
      </c>
      <c r="AB29" s="424">
        <v>37.5</v>
      </c>
    </row>
    <row r="30" spans="1:28">
      <c r="A30" s="418" t="s">
        <v>94</v>
      </c>
      <c r="B30" s="419" t="s">
        <v>83</v>
      </c>
      <c r="C30" s="420" t="s">
        <v>738</v>
      </c>
      <c r="D30" s="420" t="s">
        <v>1056</v>
      </c>
      <c r="E30" s="420" t="s">
        <v>139</v>
      </c>
      <c r="F30" s="420" t="s">
        <v>285</v>
      </c>
      <c r="G30" s="420" t="s">
        <v>774</v>
      </c>
      <c r="H30" s="420" t="s">
        <v>624</v>
      </c>
      <c r="I30" s="420" t="s">
        <v>290</v>
      </c>
      <c r="J30" s="420" t="s">
        <v>1357</v>
      </c>
      <c r="K30" s="420" t="s">
        <v>1357</v>
      </c>
      <c r="M30" s="423" t="s">
        <v>160</v>
      </c>
      <c r="N30" s="423" t="s">
        <v>161</v>
      </c>
      <c r="O30" s="423" t="s">
        <v>299</v>
      </c>
      <c r="P30" s="423" t="s">
        <v>83</v>
      </c>
      <c r="Q30" s="423" t="s">
        <v>720</v>
      </c>
      <c r="R30" s="423" t="s">
        <v>163</v>
      </c>
      <c r="S30" s="423" t="s">
        <v>83</v>
      </c>
      <c r="T30" s="423" t="s">
        <v>164</v>
      </c>
      <c r="U30" s="426" t="s">
        <v>1349</v>
      </c>
      <c r="V30" s="425" t="s">
        <v>292</v>
      </c>
      <c r="W30" s="426" t="s">
        <v>1349</v>
      </c>
      <c r="X30" s="425" t="s">
        <v>294</v>
      </c>
      <c r="Y30" s="425" t="s">
        <v>189</v>
      </c>
      <c r="Z30" s="424">
        <v>0.75</v>
      </c>
      <c r="AA30" s="424">
        <v>12.5</v>
      </c>
      <c r="AB30" s="424">
        <v>9.3800000000000008</v>
      </c>
    </row>
    <row r="31" spans="1:28">
      <c r="M31" s="423" t="s">
        <v>160</v>
      </c>
      <c r="N31" s="423" t="s">
        <v>161</v>
      </c>
      <c r="O31" s="423" t="s">
        <v>1384</v>
      </c>
      <c r="P31" s="423" t="s">
        <v>83</v>
      </c>
      <c r="Q31" s="423" t="s">
        <v>722</v>
      </c>
      <c r="R31" s="423" t="s">
        <v>165</v>
      </c>
      <c r="S31" s="423" t="s">
        <v>83</v>
      </c>
      <c r="T31" s="423" t="s">
        <v>164</v>
      </c>
      <c r="U31" s="426" t="s">
        <v>1349</v>
      </c>
      <c r="V31" s="425" t="s">
        <v>292</v>
      </c>
      <c r="W31" s="426" t="s">
        <v>1349</v>
      </c>
      <c r="X31" s="425" t="s">
        <v>313</v>
      </c>
      <c r="Y31" s="425" t="s">
        <v>198</v>
      </c>
      <c r="Z31" s="424">
        <v>0.5</v>
      </c>
      <c r="AA31" s="424">
        <v>12.5</v>
      </c>
      <c r="AB31" s="424">
        <v>6.25</v>
      </c>
    </row>
    <row r="32" spans="1:28">
      <c r="J32" t="s">
        <v>839</v>
      </c>
      <c r="K32">
        <v>50.75</v>
      </c>
      <c r="M32" s="423" t="s">
        <v>319</v>
      </c>
      <c r="N32" s="423" t="s">
        <v>161</v>
      </c>
      <c r="O32" s="423" t="s">
        <v>83</v>
      </c>
      <c r="P32" s="423" t="s">
        <v>1112</v>
      </c>
      <c r="Q32" s="423" t="s">
        <v>93</v>
      </c>
      <c r="R32" s="423" t="s">
        <v>168</v>
      </c>
      <c r="S32" s="423" t="s">
        <v>83</v>
      </c>
      <c r="T32" s="423" t="s">
        <v>164</v>
      </c>
      <c r="U32" s="426" t="s">
        <v>1349</v>
      </c>
      <c r="V32" s="425" t="s">
        <v>318</v>
      </c>
      <c r="W32" s="426" t="s">
        <v>1349</v>
      </c>
      <c r="X32" s="425" t="s">
        <v>296</v>
      </c>
      <c r="Y32" s="425" t="s">
        <v>209</v>
      </c>
      <c r="Z32" s="424">
        <v>3</v>
      </c>
      <c r="AA32" s="424">
        <v>12.5</v>
      </c>
      <c r="AB32" s="424">
        <v>37.5</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A91E4-EFC8-4EC6-8E06-50E9067A04DA}">
  <dimension ref="A1:AC36"/>
  <sheetViews>
    <sheetView zoomScale="86" zoomScaleNormal="40" workbookViewId="0">
      <selection activeCell="M174" sqref="M174"/>
    </sheetView>
  </sheetViews>
  <sheetFormatPr baseColWidth="10" defaultColWidth="8.83203125" defaultRowHeight="15"/>
  <cols>
    <col min="1" max="1" width="34.5" bestFit="1" customWidth="1"/>
    <col min="2" max="2" width="16.33203125" bestFit="1" customWidth="1"/>
    <col min="3" max="9" width="9.83203125" bestFit="1" customWidth="1"/>
    <col min="10" max="10" width="10.6640625" bestFit="1" customWidth="1"/>
    <col min="11" max="11" width="11.6640625" bestFit="1" customWidth="1"/>
    <col min="14" max="14" width="17" bestFit="1" customWidth="1"/>
    <col min="15" max="15" width="14.1640625" bestFit="1" customWidth="1"/>
    <col min="16" max="16" width="97.6640625" bestFit="1" customWidth="1"/>
    <col min="17" max="17" width="13" bestFit="1" customWidth="1"/>
    <col min="18" max="18" width="16.33203125" bestFit="1" customWidth="1"/>
    <col min="19" max="19" width="18" bestFit="1" customWidth="1"/>
    <col min="20" max="20" width="5" bestFit="1" customWidth="1"/>
    <col min="21" max="21" width="7.33203125" bestFit="1" customWidth="1"/>
    <col min="22" max="22" width="9.83203125" bestFit="1" customWidth="1"/>
    <col min="23" max="23" width="11" bestFit="1" customWidth="1"/>
    <col min="24" max="24" width="9.83203125" bestFit="1" customWidth="1"/>
    <col min="25" max="25" width="11" bestFit="1" customWidth="1"/>
    <col min="26" max="26" width="11.1640625" bestFit="1" customWidth="1"/>
    <col min="27" max="27" width="17.1640625" bestFit="1" customWidth="1"/>
    <col min="28" max="28" width="18.1640625" bestFit="1" customWidth="1"/>
    <col min="29" max="29" width="20.6640625" bestFit="1" customWidth="1"/>
  </cols>
  <sheetData>
    <row r="1" spans="1:29">
      <c r="A1" s="468" t="s">
        <v>72</v>
      </c>
      <c r="B1" s="468" t="s">
        <v>73</v>
      </c>
      <c r="C1" s="468" t="s">
        <v>1537</v>
      </c>
      <c r="D1" s="468" t="s">
        <v>1538</v>
      </c>
      <c r="E1" s="468" t="s">
        <v>1539</v>
      </c>
      <c r="F1" s="468" t="s">
        <v>1540</v>
      </c>
      <c r="G1" s="468" t="s">
        <v>1541</v>
      </c>
      <c r="H1" s="468" t="s">
        <v>1542</v>
      </c>
      <c r="I1" s="468" t="s">
        <v>1543</v>
      </c>
      <c r="J1" s="468" t="s">
        <v>81</v>
      </c>
      <c r="K1" s="84" t="s">
        <v>430</v>
      </c>
      <c r="N1" s="475" t="s">
        <v>72</v>
      </c>
      <c r="O1" s="475" t="s">
        <v>146</v>
      </c>
      <c r="P1" s="475" t="s">
        <v>147</v>
      </c>
      <c r="Q1" s="475" t="s">
        <v>148</v>
      </c>
      <c r="R1" s="475" t="s">
        <v>73</v>
      </c>
      <c r="S1" s="475" t="s">
        <v>149</v>
      </c>
      <c r="T1" s="475" t="s">
        <v>150</v>
      </c>
      <c r="U1" s="475" t="s">
        <v>151</v>
      </c>
      <c r="V1" s="475" t="s">
        <v>152</v>
      </c>
      <c r="W1" s="475" t="s">
        <v>153</v>
      </c>
      <c r="X1" s="475" t="s">
        <v>154</v>
      </c>
      <c r="Y1" s="475" t="s">
        <v>155</v>
      </c>
      <c r="Z1" s="475" t="s">
        <v>156</v>
      </c>
      <c r="AA1" s="475" t="s">
        <v>157</v>
      </c>
      <c r="AB1" s="475" t="s">
        <v>1223</v>
      </c>
      <c r="AC1" s="475" t="s">
        <v>1224</v>
      </c>
    </row>
    <row r="2" spans="1:29">
      <c r="A2" s="468" t="s">
        <v>82</v>
      </c>
      <c r="B2" s="469" t="s">
        <v>83</v>
      </c>
      <c r="C2" s="470" t="s">
        <v>139</v>
      </c>
      <c r="D2" s="470" t="s">
        <v>209</v>
      </c>
      <c r="E2" s="470" t="s">
        <v>138</v>
      </c>
      <c r="F2" s="470" t="s">
        <v>88</v>
      </c>
      <c r="G2" s="470" t="s">
        <v>209</v>
      </c>
      <c r="H2" s="470" t="s">
        <v>84</v>
      </c>
      <c r="I2" s="470" t="s">
        <v>84</v>
      </c>
      <c r="J2" s="470" t="s">
        <v>1544</v>
      </c>
      <c r="K2" s="470" t="s">
        <v>1544</v>
      </c>
      <c r="N2" s="476" t="s">
        <v>177</v>
      </c>
      <c r="O2" s="476" t="s">
        <v>161</v>
      </c>
      <c r="P2" s="476" t="s">
        <v>1305</v>
      </c>
      <c r="Q2" s="476" t="s">
        <v>83</v>
      </c>
      <c r="R2" s="476" t="s">
        <v>719</v>
      </c>
      <c r="S2" s="476" t="s">
        <v>170</v>
      </c>
      <c r="T2" s="476" t="s">
        <v>83</v>
      </c>
      <c r="U2" s="476" t="s">
        <v>164</v>
      </c>
      <c r="V2" s="479" t="s">
        <v>1543</v>
      </c>
      <c r="W2" s="478" t="s">
        <v>329</v>
      </c>
      <c r="X2" s="479" t="s">
        <v>1543</v>
      </c>
      <c r="Y2" s="478" t="s">
        <v>343</v>
      </c>
      <c r="Z2" s="478" t="s">
        <v>139</v>
      </c>
      <c r="AA2" s="477">
        <v>0.25</v>
      </c>
      <c r="AB2" s="477">
        <v>12.5</v>
      </c>
      <c r="AC2" s="477">
        <v>3.13</v>
      </c>
    </row>
    <row r="3" spans="1:29">
      <c r="A3" s="469" t="s">
        <v>83</v>
      </c>
      <c r="B3" s="469" t="s">
        <v>86</v>
      </c>
      <c r="C3" s="471" t="s">
        <v>139</v>
      </c>
      <c r="D3" s="471" t="s">
        <v>209</v>
      </c>
      <c r="E3" s="471" t="s">
        <v>138</v>
      </c>
      <c r="F3" s="471" t="s">
        <v>117</v>
      </c>
      <c r="G3" s="471" t="s">
        <v>209</v>
      </c>
      <c r="H3" s="471" t="s">
        <v>84</v>
      </c>
      <c r="I3" s="471" t="s">
        <v>84</v>
      </c>
      <c r="J3" s="471" t="s">
        <v>589</v>
      </c>
      <c r="K3" s="471" t="s">
        <v>589</v>
      </c>
      <c r="N3" s="476" t="s">
        <v>319</v>
      </c>
      <c r="O3" s="476" t="s">
        <v>161</v>
      </c>
      <c r="P3" s="476" t="s">
        <v>1549</v>
      </c>
      <c r="Q3" s="476" t="s">
        <v>1367</v>
      </c>
      <c r="R3" s="476" t="s">
        <v>723</v>
      </c>
      <c r="S3" s="476" t="s">
        <v>216</v>
      </c>
      <c r="T3" s="476" t="s">
        <v>83</v>
      </c>
      <c r="U3" s="476" t="s">
        <v>164</v>
      </c>
      <c r="V3" s="479" t="s">
        <v>1543</v>
      </c>
      <c r="W3" s="478" t="s">
        <v>1550</v>
      </c>
      <c r="X3" s="479" t="s">
        <v>1543</v>
      </c>
      <c r="Y3" s="478" t="s">
        <v>1551</v>
      </c>
      <c r="Z3" s="478" t="s">
        <v>209</v>
      </c>
      <c r="AA3" s="477">
        <v>3</v>
      </c>
      <c r="AB3" s="477">
        <v>12.5</v>
      </c>
      <c r="AC3" s="477">
        <v>37.5</v>
      </c>
    </row>
    <row r="4" spans="1:29">
      <c r="A4" s="469" t="s">
        <v>83</v>
      </c>
      <c r="B4" s="469" t="s">
        <v>722</v>
      </c>
      <c r="C4" s="471" t="s">
        <v>84</v>
      </c>
      <c r="D4" s="471" t="s">
        <v>84</v>
      </c>
      <c r="E4" s="471" t="s">
        <v>84</v>
      </c>
      <c r="F4" s="471" t="s">
        <v>138</v>
      </c>
      <c r="G4" s="471" t="s">
        <v>84</v>
      </c>
      <c r="H4" s="471" t="s">
        <v>84</v>
      </c>
      <c r="I4" s="471" t="s">
        <v>84</v>
      </c>
      <c r="J4" s="471" t="s">
        <v>138</v>
      </c>
      <c r="K4" s="471" t="s">
        <v>138</v>
      </c>
      <c r="N4" s="476" t="s">
        <v>319</v>
      </c>
      <c r="O4" s="476" t="s">
        <v>161</v>
      </c>
      <c r="P4" s="476" t="s">
        <v>1552</v>
      </c>
      <c r="Q4" s="476" t="s">
        <v>1359</v>
      </c>
      <c r="R4" s="476" t="s">
        <v>86</v>
      </c>
      <c r="S4" s="476" t="s">
        <v>166</v>
      </c>
      <c r="T4" s="476" t="s">
        <v>83</v>
      </c>
      <c r="U4" s="476" t="s">
        <v>164</v>
      </c>
      <c r="V4" s="479" t="s">
        <v>1543</v>
      </c>
      <c r="W4" s="478" t="s">
        <v>318</v>
      </c>
      <c r="X4" s="479" t="s">
        <v>1543</v>
      </c>
      <c r="Y4" s="478" t="s">
        <v>377</v>
      </c>
      <c r="Z4" s="478" t="s">
        <v>283</v>
      </c>
      <c r="AA4" s="477">
        <v>9</v>
      </c>
      <c r="AB4" s="477">
        <v>12.5</v>
      </c>
      <c r="AC4" s="477">
        <v>112.5</v>
      </c>
    </row>
    <row r="5" spans="1:29">
      <c r="A5" s="468" t="s">
        <v>87</v>
      </c>
      <c r="B5" s="469" t="s">
        <v>83</v>
      </c>
      <c r="C5" s="470" t="s">
        <v>212</v>
      </c>
      <c r="D5" s="470" t="s">
        <v>84</v>
      </c>
      <c r="E5" s="470" t="s">
        <v>84</v>
      </c>
      <c r="F5" s="470" t="s">
        <v>84</v>
      </c>
      <c r="G5" s="470" t="s">
        <v>84</v>
      </c>
      <c r="H5" s="470" t="s">
        <v>84</v>
      </c>
      <c r="I5" s="470" t="s">
        <v>84</v>
      </c>
      <c r="J5" s="470" t="s">
        <v>212</v>
      </c>
      <c r="K5" s="470" t="s">
        <v>212</v>
      </c>
      <c r="N5" s="476" t="s">
        <v>319</v>
      </c>
      <c r="O5" s="476" t="s">
        <v>161</v>
      </c>
      <c r="P5" s="476" t="s">
        <v>83</v>
      </c>
      <c r="Q5" s="476" t="s">
        <v>1112</v>
      </c>
      <c r="R5" s="476" t="s">
        <v>93</v>
      </c>
      <c r="S5" s="476" t="s">
        <v>168</v>
      </c>
      <c r="T5" s="476" t="s">
        <v>83</v>
      </c>
      <c r="U5" s="476" t="s">
        <v>164</v>
      </c>
      <c r="V5" s="479" t="s">
        <v>1543</v>
      </c>
      <c r="W5" s="478" t="s">
        <v>318</v>
      </c>
      <c r="X5" s="479" t="s">
        <v>1543</v>
      </c>
      <c r="Y5" s="478" t="s">
        <v>293</v>
      </c>
      <c r="Z5" s="478" t="s">
        <v>138</v>
      </c>
      <c r="AA5" s="477">
        <v>2</v>
      </c>
      <c r="AB5" s="477">
        <v>12.5</v>
      </c>
      <c r="AC5" s="477">
        <v>25</v>
      </c>
    </row>
    <row r="6" spans="1:29">
      <c r="A6" s="469" t="s">
        <v>83</v>
      </c>
      <c r="B6" s="469" t="s">
        <v>719</v>
      </c>
      <c r="C6" s="471" t="s">
        <v>198</v>
      </c>
      <c r="D6" s="471" t="s">
        <v>84</v>
      </c>
      <c r="E6" s="471" t="s">
        <v>84</v>
      </c>
      <c r="F6" s="471" t="s">
        <v>84</v>
      </c>
      <c r="G6" s="471" t="s">
        <v>84</v>
      </c>
      <c r="H6" s="471" t="s">
        <v>84</v>
      </c>
      <c r="I6" s="471" t="s">
        <v>84</v>
      </c>
      <c r="J6" s="471" t="s">
        <v>198</v>
      </c>
      <c r="K6" s="471" t="s">
        <v>198</v>
      </c>
      <c r="N6" s="476" t="s">
        <v>319</v>
      </c>
      <c r="O6" s="476" t="s">
        <v>161</v>
      </c>
      <c r="P6" s="476" t="s">
        <v>1553</v>
      </c>
      <c r="Q6" s="476" t="s">
        <v>83</v>
      </c>
      <c r="R6" s="476" t="s">
        <v>719</v>
      </c>
      <c r="S6" s="476" t="s">
        <v>170</v>
      </c>
      <c r="T6" s="476" t="s">
        <v>83</v>
      </c>
      <c r="U6" s="476" t="s">
        <v>164</v>
      </c>
      <c r="V6" s="479" t="s">
        <v>1542</v>
      </c>
      <c r="W6" s="478" t="s">
        <v>306</v>
      </c>
      <c r="X6" s="479" t="s">
        <v>1542</v>
      </c>
      <c r="Y6" s="478" t="s">
        <v>329</v>
      </c>
      <c r="Z6" s="478" t="s">
        <v>118</v>
      </c>
      <c r="AA6" s="477">
        <v>5</v>
      </c>
      <c r="AB6" s="477">
        <v>12.5</v>
      </c>
      <c r="AC6" s="477">
        <v>62.5</v>
      </c>
    </row>
    <row r="7" spans="1:29">
      <c r="A7" s="469" t="s">
        <v>83</v>
      </c>
      <c r="B7" s="469" t="s">
        <v>86</v>
      </c>
      <c r="C7" s="471" t="s">
        <v>189</v>
      </c>
      <c r="D7" s="471" t="s">
        <v>84</v>
      </c>
      <c r="E7" s="471" t="s">
        <v>84</v>
      </c>
      <c r="F7" s="471" t="s">
        <v>84</v>
      </c>
      <c r="G7" s="471" t="s">
        <v>84</v>
      </c>
      <c r="H7" s="471" t="s">
        <v>84</v>
      </c>
      <c r="I7" s="471" t="s">
        <v>84</v>
      </c>
      <c r="J7" s="471" t="s">
        <v>189</v>
      </c>
      <c r="K7" s="471" t="s">
        <v>189</v>
      </c>
      <c r="N7" s="476" t="s">
        <v>319</v>
      </c>
      <c r="O7" s="476" t="s">
        <v>161</v>
      </c>
      <c r="P7" s="476" t="s">
        <v>1554</v>
      </c>
      <c r="Q7" s="476" t="s">
        <v>1369</v>
      </c>
      <c r="R7" s="476" t="s">
        <v>719</v>
      </c>
      <c r="S7" s="476" t="s">
        <v>170</v>
      </c>
      <c r="T7" s="476" t="s">
        <v>83</v>
      </c>
      <c r="U7" s="476" t="s">
        <v>164</v>
      </c>
      <c r="V7" s="479" t="s">
        <v>1542</v>
      </c>
      <c r="W7" s="478" t="s">
        <v>292</v>
      </c>
      <c r="X7" s="479" t="s">
        <v>1542</v>
      </c>
      <c r="Y7" s="478" t="s">
        <v>296</v>
      </c>
      <c r="Z7" s="478" t="s">
        <v>138</v>
      </c>
      <c r="AA7" s="477">
        <v>2</v>
      </c>
      <c r="AB7" s="477">
        <v>12.5</v>
      </c>
      <c r="AC7" s="477">
        <v>25</v>
      </c>
    </row>
    <row r="8" spans="1:29">
      <c r="A8" s="469" t="s">
        <v>83</v>
      </c>
      <c r="B8" s="469" t="s">
        <v>836</v>
      </c>
      <c r="C8" s="471" t="s">
        <v>189</v>
      </c>
      <c r="D8" s="471" t="s">
        <v>84</v>
      </c>
      <c r="E8" s="471" t="s">
        <v>84</v>
      </c>
      <c r="F8" s="471" t="s">
        <v>84</v>
      </c>
      <c r="G8" s="471" t="s">
        <v>84</v>
      </c>
      <c r="H8" s="471" t="s">
        <v>84</v>
      </c>
      <c r="I8" s="471" t="s">
        <v>84</v>
      </c>
      <c r="J8" s="471" t="s">
        <v>189</v>
      </c>
      <c r="K8" s="471" t="s">
        <v>189</v>
      </c>
      <c r="N8" s="476" t="s">
        <v>319</v>
      </c>
      <c r="O8" s="476" t="s">
        <v>161</v>
      </c>
      <c r="P8" s="476" t="s">
        <v>1555</v>
      </c>
      <c r="Q8" s="476" t="s">
        <v>1359</v>
      </c>
      <c r="R8" s="476" t="s">
        <v>86</v>
      </c>
      <c r="S8" s="476" t="s">
        <v>166</v>
      </c>
      <c r="T8" s="476" t="s">
        <v>83</v>
      </c>
      <c r="U8" s="476" t="s">
        <v>164</v>
      </c>
      <c r="V8" s="479" t="s">
        <v>1542</v>
      </c>
      <c r="W8" s="478" t="s">
        <v>318</v>
      </c>
      <c r="X8" s="479" t="s">
        <v>1542</v>
      </c>
      <c r="Y8" s="478" t="s">
        <v>328</v>
      </c>
      <c r="Z8" s="478" t="s">
        <v>738</v>
      </c>
      <c r="AA8" s="477">
        <v>8</v>
      </c>
      <c r="AB8" s="477">
        <v>12.5</v>
      </c>
      <c r="AC8" s="477">
        <v>100</v>
      </c>
    </row>
    <row r="9" spans="1:29">
      <c r="A9" s="469" t="s">
        <v>83</v>
      </c>
      <c r="B9" s="469" t="s">
        <v>722</v>
      </c>
      <c r="C9" s="471" t="s">
        <v>189</v>
      </c>
      <c r="D9" s="471" t="s">
        <v>84</v>
      </c>
      <c r="E9" s="471" t="s">
        <v>84</v>
      </c>
      <c r="F9" s="471" t="s">
        <v>84</v>
      </c>
      <c r="G9" s="471" t="s">
        <v>84</v>
      </c>
      <c r="H9" s="471" t="s">
        <v>84</v>
      </c>
      <c r="I9" s="471" t="s">
        <v>84</v>
      </c>
      <c r="J9" s="471" t="s">
        <v>189</v>
      </c>
      <c r="K9" s="471" t="s">
        <v>189</v>
      </c>
      <c r="N9" s="476" t="s">
        <v>319</v>
      </c>
      <c r="O9" s="476" t="s">
        <v>161</v>
      </c>
      <c r="P9" s="476" t="s">
        <v>83</v>
      </c>
      <c r="Q9" s="476" t="s">
        <v>1112</v>
      </c>
      <c r="R9" s="476" t="s">
        <v>93</v>
      </c>
      <c r="S9" s="476" t="s">
        <v>168</v>
      </c>
      <c r="T9" s="476" t="s">
        <v>83</v>
      </c>
      <c r="U9" s="476" t="s">
        <v>164</v>
      </c>
      <c r="V9" s="479" t="s">
        <v>1542</v>
      </c>
      <c r="W9" s="478" t="s">
        <v>318</v>
      </c>
      <c r="X9" s="479" t="s">
        <v>1542</v>
      </c>
      <c r="Y9" s="478" t="s">
        <v>293</v>
      </c>
      <c r="Z9" s="478" t="s">
        <v>138</v>
      </c>
      <c r="AA9" s="477">
        <v>2</v>
      </c>
      <c r="AB9" s="477">
        <v>12.5</v>
      </c>
      <c r="AC9" s="477">
        <v>25</v>
      </c>
    </row>
    <row r="10" spans="1:29">
      <c r="A10" s="469" t="s">
        <v>83</v>
      </c>
      <c r="B10" s="469" t="s">
        <v>720</v>
      </c>
      <c r="C10" s="471" t="s">
        <v>189</v>
      </c>
      <c r="D10" s="471" t="s">
        <v>84</v>
      </c>
      <c r="E10" s="471" t="s">
        <v>84</v>
      </c>
      <c r="F10" s="471" t="s">
        <v>84</v>
      </c>
      <c r="G10" s="471" t="s">
        <v>84</v>
      </c>
      <c r="H10" s="471" t="s">
        <v>84</v>
      </c>
      <c r="I10" s="471" t="s">
        <v>84</v>
      </c>
      <c r="J10" s="471" t="s">
        <v>189</v>
      </c>
      <c r="K10" s="471" t="s">
        <v>189</v>
      </c>
      <c r="N10" s="476" t="s">
        <v>319</v>
      </c>
      <c r="O10" s="476" t="s">
        <v>161</v>
      </c>
      <c r="P10" s="476" t="s">
        <v>1556</v>
      </c>
      <c r="Q10" s="476" t="s">
        <v>1372</v>
      </c>
      <c r="R10" s="476" t="s">
        <v>719</v>
      </c>
      <c r="S10" s="476" t="s">
        <v>170</v>
      </c>
      <c r="T10" s="476" t="s">
        <v>83</v>
      </c>
      <c r="U10" s="476" t="s">
        <v>164</v>
      </c>
      <c r="V10" s="479" t="s">
        <v>1541</v>
      </c>
      <c r="W10" s="478" t="s">
        <v>328</v>
      </c>
      <c r="X10" s="479" t="s">
        <v>1541</v>
      </c>
      <c r="Y10" s="478" t="s">
        <v>377</v>
      </c>
      <c r="Z10" s="478" t="s">
        <v>85</v>
      </c>
      <c r="AA10" s="477">
        <v>1</v>
      </c>
      <c r="AB10" s="477">
        <v>12.5</v>
      </c>
      <c r="AC10" s="477">
        <v>12.5</v>
      </c>
    </row>
    <row r="11" spans="1:29">
      <c r="A11" s="469" t="s">
        <v>83</v>
      </c>
      <c r="B11" s="469" t="s">
        <v>93</v>
      </c>
      <c r="C11" s="471" t="s">
        <v>189</v>
      </c>
      <c r="D11" s="471" t="s">
        <v>84</v>
      </c>
      <c r="E11" s="471" t="s">
        <v>84</v>
      </c>
      <c r="F11" s="471" t="s">
        <v>84</v>
      </c>
      <c r="G11" s="471" t="s">
        <v>84</v>
      </c>
      <c r="H11" s="471" t="s">
        <v>84</v>
      </c>
      <c r="I11" s="471" t="s">
        <v>84</v>
      </c>
      <c r="J11" s="471" t="s">
        <v>189</v>
      </c>
      <c r="K11" s="471" t="s">
        <v>189</v>
      </c>
      <c r="N11" s="476" t="s">
        <v>319</v>
      </c>
      <c r="O11" s="476" t="s">
        <v>161</v>
      </c>
      <c r="P11" s="476" t="s">
        <v>1557</v>
      </c>
      <c r="Q11" s="476" t="s">
        <v>1369</v>
      </c>
      <c r="R11" s="476" t="s">
        <v>719</v>
      </c>
      <c r="S11" s="476" t="s">
        <v>170</v>
      </c>
      <c r="T11" s="476" t="s">
        <v>83</v>
      </c>
      <c r="U11" s="476" t="s">
        <v>164</v>
      </c>
      <c r="V11" s="479" t="s">
        <v>1541</v>
      </c>
      <c r="W11" s="478" t="s">
        <v>307</v>
      </c>
      <c r="X11" s="479" t="s">
        <v>1541</v>
      </c>
      <c r="Y11" s="478" t="s">
        <v>328</v>
      </c>
      <c r="Z11" s="478" t="s">
        <v>138</v>
      </c>
      <c r="AA11" s="477">
        <v>2</v>
      </c>
      <c r="AB11" s="477">
        <v>12.5</v>
      </c>
      <c r="AC11" s="477">
        <v>25</v>
      </c>
    </row>
    <row r="12" spans="1:29">
      <c r="A12" s="468" t="s">
        <v>282</v>
      </c>
      <c r="B12" s="469" t="s">
        <v>83</v>
      </c>
      <c r="C12" s="470" t="s">
        <v>85</v>
      </c>
      <c r="D12" s="470" t="s">
        <v>209</v>
      </c>
      <c r="E12" s="470" t="s">
        <v>245</v>
      </c>
      <c r="F12" s="470" t="s">
        <v>209</v>
      </c>
      <c r="G12" s="470" t="s">
        <v>487</v>
      </c>
      <c r="H12" s="470" t="s">
        <v>645</v>
      </c>
      <c r="I12" s="470" t="s">
        <v>646</v>
      </c>
      <c r="J12" s="470" t="s">
        <v>1545</v>
      </c>
      <c r="K12" s="470" t="s">
        <v>1545</v>
      </c>
      <c r="N12" s="476" t="s">
        <v>304</v>
      </c>
      <c r="O12" s="476" t="s">
        <v>161</v>
      </c>
      <c r="P12" s="476" t="s">
        <v>1558</v>
      </c>
      <c r="Q12" s="476" t="s">
        <v>83</v>
      </c>
      <c r="R12" s="476" t="s">
        <v>720</v>
      </c>
      <c r="S12" s="476" t="s">
        <v>163</v>
      </c>
      <c r="T12" s="476" t="s">
        <v>83</v>
      </c>
      <c r="U12" s="476" t="s">
        <v>164</v>
      </c>
      <c r="V12" s="479" t="s">
        <v>1541</v>
      </c>
      <c r="W12" s="478" t="s">
        <v>306</v>
      </c>
      <c r="X12" s="479" t="s">
        <v>1541</v>
      </c>
      <c r="Y12" s="478" t="s">
        <v>327</v>
      </c>
      <c r="Z12" s="478" t="s">
        <v>138</v>
      </c>
      <c r="AA12" s="477">
        <v>2</v>
      </c>
      <c r="AB12" s="477">
        <v>12.5</v>
      </c>
      <c r="AC12" s="477">
        <v>25</v>
      </c>
    </row>
    <row r="13" spans="1:29">
      <c r="A13" s="469" t="s">
        <v>83</v>
      </c>
      <c r="B13" s="469" t="s">
        <v>719</v>
      </c>
      <c r="C13" s="471" t="s">
        <v>84</v>
      </c>
      <c r="D13" s="471" t="s">
        <v>84</v>
      </c>
      <c r="E13" s="471" t="s">
        <v>84</v>
      </c>
      <c r="F13" s="471" t="s">
        <v>84</v>
      </c>
      <c r="G13" s="471" t="s">
        <v>738</v>
      </c>
      <c r="H13" s="471" t="s">
        <v>95</v>
      </c>
      <c r="I13" s="471" t="s">
        <v>84</v>
      </c>
      <c r="J13" s="471" t="s">
        <v>1546</v>
      </c>
      <c r="K13" s="471" t="s">
        <v>1546</v>
      </c>
      <c r="N13" s="476" t="s">
        <v>319</v>
      </c>
      <c r="O13" s="476" t="s">
        <v>161</v>
      </c>
      <c r="P13" s="476" t="s">
        <v>1559</v>
      </c>
      <c r="Q13" s="476" t="s">
        <v>1191</v>
      </c>
      <c r="R13" s="476" t="s">
        <v>719</v>
      </c>
      <c r="S13" s="476" t="s">
        <v>170</v>
      </c>
      <c r="T13" s="476" t="s">
        <v>83</v>
      </c>
      <c r="U13" s="476" t="s">
        <v>164</v>
      </c>
      <c r="V13" s="479" t="s">
        <v>1541</v>
      </c>
      <c r="W13" s="478" t="s">
        <v>292</v>
      </c>
      <c r="X13" s="479" t="s">
        <v>1541</v>
      </c>
      <c r="Y13" s="478" t="s">
        <v>307</v>
      </c>
      <c r="Z13" s="478" t="s">
        <v>118</v>
      </c>
      <c r="AA13" s="477">
        <v>5</v>
      </c>
      <c r="AB13" s="477">
        <v>12.5</v>
      </c>
      <c r="AC13" s="477">
        <v>62.5</v>
      </c>
    </row>
    <row r="14" spans="1:29">
      <c r="A14" s="469" t="s">
        <v>83</v>
      </c>
      <c r="B14" s="469" t="s">
        <v>86</v>
      </c>
      <c r="C14" s="471" t="s">
        <v>85</v>
      </c>
      <c r="D14" s="471" t="s">
        <v>84</v>
      </c>
      <c r="E14" s="471" t="s">
        <v>84</v>
      </c>
      <c r="F14" s="471" t="s">
        <v>84</v>
      </c>
      <c r="G14" s="471" t="s">
        <v>84</v>
      </c>
      <c r="H14" s="471" t="s">
        <v>738</v>
      </c>
      <c r="I14" s="471" t="s">
        <v>283</v>
      </c>
      <c r="J14" s="471" t="s">
        <v>1547</v>
      </c>
      <c r="K14" s="471" t="s">
        <v>1547</v>
      </c>
      <c r="N14" s="476" t="s">
        <v>171</v>
      </c>
      <c r="O14" s="476" t="s">
        <v>161</v>
      </c>
      <c r="P14" s="476" t="s">
        <v>1560</v>
      </c>
      <c r="Q14" s="476" t="s">
        <v>83</v>
      </c>
      <c r="R14" s="476" t="s">
        <v>86</v>
      </c>
      <c r="S14" s="476" t="s">
        <v>166</v>
      </c>
      <c r="T14" s="476" t="s">
        <v>83</v>
      </c>
      <c r="U14" s="476" t="s">
        <v>164</v>
      </c>
      <c r="V14" s="479" t="s">
        <v>1541</v>
      </c>
      <c r="W14" s="478" t="s">
        <v>318</v>
      </c>
      <c r="X14" s="479" t="s">
        <v>1541</v>
      </c>
      <c r="Y14" s="478" t="s">
        <v>296</v>
      </c>
      <c r="Z14" s="478" t="s">
        <v>209</v>
      </c>
      <c r="AA14" s="477">
        <v>3</v>
      </c>
      <c r="AB14" s="477">
        <v>12.5</v>
      </c>
      <c r="AC14" s="477">
        <v>37.5</v>
      </c>
    </row>
    <row r="15" spans="1:29">
      <c r="A15" s="469" t="s">
        <v>83</v>
      </c>
      <c r="B15" s="469" t="s">
        <v>836</v>
      </c>
      <c r="C15" s="471" t="s">
        <v>84</v>
      </c>
      <c r="D15" s="471" t="s">
        <v>84</v>
      </c>
      <c r="E15" s="471" t="s">
        <v>138</v>
      </c>
      <c r="F15" s="471" t="s">
        <v>84</v>
      </c>
      <c r="G15" s="471" t="s">
        <v>85</v>
      </c>
      <c r="H15" s="471" t="s">
        <v>84</v>
      </c>
      <c r="I15" s="471" t="s">
        <v>84</v>
      </c>
      <c r="J15" s="471" t="s">
        <v>209</v>
      </c>
      <c r="K15" s="471" t="s">
        <v>209</v>
      </c>
      <c r="N15" s="476" t="s">
        <v>319</v>
      </c>
      <c r="O15" s="476" t="s">
        <v>161</v>
      </c>
      <c r="P15" s="476" t="s">
        <v>1561</v>
      </c>
      <c r="Q15" s="476" t="s">
        <v>615</v>
      </c>
      <c r="R15" s="476" t="s">
        <v>836</v>
      </c>
      <c r="S15" s="476" t="s">
        <v>167</v>
      </c>
      <c r="T15" s="476" t="s">
        <v>83</v>
      </c>
      <c r="U15" s="476" t="s">
        <v>164</v>
      </c>
      <c r="V15" s="479" t="s">
        <v>1541</v>
      </c>
      <c r="W15" s="478" t="s">
        <v>318</v>
      </c>
      <c r="X15" s="479" t="s">
        <v>1541</v>
      </c>
      <c r="Y15" s="478" t="s">
        <v>292</v>
      </c>
      <c r="Z15" s="478" t="s">
        <v>85</v>
      </c>
      <c r="AA15" s="477">
        <v>1</v>
      </c>
      <c r="AB15" s="477">
        <v>12.5</v>
      </c>
      <c r="AC15" s="477">
        <v>12.5</v>
      </c>
    </row>
    <row r="16" spans="1:29">
      <c r="A16" s="469" t="s">
        <v>83</v>
      </c>
      <c r="B16" s="469" t="s">
        <v>723</v>
      </c>
      <c r="C16" s="471" t="s">
        <v>84</v>
      </c>
      <c r="D16" s="471" t="s">
        <v>84</v>
      </c>
      <c r="E16" s="471" t="s">
        <v>84</v>
      </c>
      <c r="F16" s="471" t="s">
        <v>209</v>
      </c>
      <c r="G16" s="471" t="s">
        <v>84</v>
      </c>
      <c r="H16" s="471" t="s">
        <v>84</v>
      </c>
      <c r="I16" s="471" t="s">
        <v>209</v>
      </c>
      <c r="J16" s="471" t="s">
        <v>88</v>
      </c>
      <c r="K16" s="471" t="s">
        <v>88</v>
      </c>
      <c r="N16" s="476" t="s">
        <v>319</v>
      </c>
      <c r="O16" s="476" t="s">
        <v>161</v>
      </c>
      <c r="P16" s="476" t="s">
        <v>83</v>
      </c>
      <c r="Q16" s="476" t="s">
        <v>1112</v>
      </c>
      <c r="R16" s="476" t="s">
        <v>93</v>
      </c>
      <c r="S16" s="476" t="s">
        <v>168</v>
      </c>
      <c r="T16" s="476" t="s">
        <v>83</v>
      </c>
      <c r="U16" s="476" t="s">
        <v>164</v>
      </c>
      <c r="V16" s="479" t="s">
        <v>1541</v>
      </c>
      <c r="W16" s="478" t="s">
        <v>318</v>
      </c>
      <c r="X16" s="479" t="s">
        <v>1541</v>
      </c>
      <c r="Y16" s="478" t="s">
        <v>293</v>
      </c>
      <c r="Z16" s="478" t="s">
        <v>138</v>
      </c>
      <c r="AA16" s="477">
        <v>2</v>
      </c>
      <c r="AB16" s="477">
        <v>12.5</v>
      </c>
      <c r="AC16" s="477">
        <v>25</v>
      </c>
    </row>
    <row r="17" spans="1:29">
      <c r="A17" s="469" t="s">
        <v>83</v>
      </c>
      <c r="B17" s="469" t="s">
        <v>720</v>
      </c>
      <c r="C17" s="471" t="s">
        <v>84</v>
      </c>
      <c r="D17" s="471" t="s">
        <v>84</v>
      </c>
      <c r="E17" s="471" t="s">
        <v>123</v>
      </c>
      <c r="F17" s="471" t="s">
        <v>84</v>
      </c>
      <c r="G17" s="471" t="s">
        <v>84</v>
      </c>
      <c r="H17" s="471" t="s">
        <v>84</v>
      </c>
      <c r="I17" s="471" t="s">
        <v>84</v>
      </c>
      <c r="J17" s="471" t="s">
        <v>123</v>
      </c>
      <c r="K17" s="471" t="s">
        <v>123</v>
      </c>
      <c r="N17" s="476" t="s">
        <v>171</v>
      </c>
      <c r="O17" s="476" t="s">
        <v>161</v>
      </c>
      <c r="P17" s="476" t="s">
        <v>1562</v>
      </c>
      <c r="Q17" s="476" t="s">
        <v>83</v>
      </c>
      <c r="R17" s="476" t="s">
        <v>722</v>
      </c>
      <c r="S17" s="476" t="s">
        <v>165</v>
      </c>
      <c r="T17" s="476" t="s">
        <v>83</v>
      </c>
      <c r="U17" s="476" t="s">
        <v>164</v>
      </c>
      <c r="V17" s="479" t="s">
        <v>1540</v>
      </c>
      <c r="W17" s="478" t="s">
        <v>322</v>
      </c>
      <c r="X17" s="479" t="s">
        <v>1540</v>
      </c>
      <c r="Y17" s="478" t="s">
        <v>307</v>
      </c>
      <c r="Z17" s="478" t="s">
        <v>138</v>
      </c>
      <c r="AA17" s="477">
        <v>2</v>
      </c>
      <c r="AB17" s="477">
        <v>12.5</v>
      </c>
      <c r="AC17" s="477">
        <v>25</v>
      </c>
    </row>
    <row r="18" spans="1:29">
      <c r="A18" s="469" t="s">
        <v>83</v>
      </c>
      <c r="B18" s="469" t="s">
        <v>93</v>
      </c>
      <c r="C18" s="471" t="s">
        <v>84</v>
      </c>
      <c r="D18" s="471" t="s">
        <v>209</v>
      </c>
      <c r="E18" s="471" t="s">
        <v>84</v>
      </c>
      <c r="F18" s="471" t="s">
        <v>84</v>
      </c>
      <c r="G18" s="471" t="s">
        <v>138</v>
      </c>
      <c r="H18" s="471" t="s">
        <v>138</v>
      </c>
      <c r="I18" s="471" t="s">
        <v>138</v>
      </c>
      <c r="J18" s="471" t="s">
        <v>283</v>
      </c>
      <c r="K18" s="471" t="s">
        <v>283</v>
      </c>
      <c r="N18" s="476" t="s">
        <v>319</v>
      </c>
      <c r="O18" s="476" t="s">
        <v>161</v>
      </c>
      <c r="P18" s="476" t="s">
        <v>1563</v>
      </c>
      <c r="Q18" s="476" t="s">
        <v>1367</v>
      </c>
      <c r="R18" s="476" t="s">
        <v>723</v>
      </c>
      <c r="S18" s="476" t="s">
        <v>216</v>
      </c>
      <c r="T18" s="476" t="s">
        <v>83</v>
      </c>
      <c r="U18" s="476" t="s">
        <v>164</v>
      </c>
      <c r="V18" s="479" t="s">
        <v>1540</v>
      </c>
      <c r="W18" s="478" t="s">
        <v>296</v>
      </c>
      <c r="X18" s="479" t="s">
        <v>1540</v>
      </c>
      <c r="Y18" s="478" t="s">
        <v>307</v>
      </c>
      <c r="Z18" s="478" t="s">
        <v>209</v>
      </c>
      <c r="AA18" s="477">
        <v>3</v>
      </c>
      <c r="AB18" s="477">
        <v>12.5</v>
      </c>
      <c r="AC18" s="477">
        <v>37.5</v>
      </c>
    </row>
    <row r="19" spans="1:29">
      <c r="A19" s="468" t="s">
        <v>642</v>
      </c>
      <c r="B19" s="469" t="s">
        <v>83</v>
      </c>
      <c r="C19" s="470" t="s">
        <v>84</v>
      </c>
      <c r="D19" s="470" t="s">
        <v>189</v>
      </c>
      <c r="E19" s="470" t="s">
        <v>84</v>
      </c>
      <c r="F19" s="470" t="s">
        <v>84</v>
      </c>
      <c r="G19" s="470" t="s">
        <v>84</v>
      </c>
      <c r="H19" s="470" t="s">
        <v>84</v>
      </c>
      <c r="I19" s="470" t="s">
        <v>84</v>
      </c>
      <c r="J19" s="470" t="s">
        <v>189</v>
      </c>
      <c r="K19" s="470" t="s">
        <v>189</v>
      </c>
      <c r="N19" s="476" t="s">
        <v>171</v>
      </c>
      <c r="O19" s="476" t="s">
        <v>161</v>
      </c>
      <c r="P19" s="476" t="s">
        <v>1560</v>
      </c>
      <c r="Q19" s="476" t="s">
        <v>83</v>
      </c>
      <c r="R19" s="476" t="s">
        <v>86</v>
      </c>
      <c r="S19" s="476" t="s">
        <v>166</v>
      </c>
      <c r="T19" s="476" t="s">
        <v>83</v>
      </c>
      <c r="U19" s="476" t="s">
        <v>164</v>
      </c>
      <c r="V19" s="479" t="s">
        <v>1540</v>
      </c>
      <c r="W19" s="478" t="s">
        <v>318</v>
      </c>
      <c r="X19" s="479" t="s">
        <v>1540</v>
      </c>
      <c r="Y19" s="478" t="s">
        <v>322</v>
      </c>
      <c r="Z19" s="478" t="s">
        <v>117</v>
      </c>
      <c r="AA19" s="477">
        <v>4</v>
      </c>
      <c r="AB19" s="477">
        <v>12.5</v>
      </c>
      <c r="AC19" s="477">
        <v>50</v>
      </c>
    </row>
    <row r="20" spans="1:29">
      <c r="A20" s="469" t="s">
        <v>83</v>
      </c>
      <c r="B20" s="469" t="s">
        <v>836</v>
      </c>
      <c r="C20" s="471" t="s">
        <v>84</v>
      </c>
      <c r="D20" s="471" t="s">
        <v>189</v>
      </c>
      <c r="E20" s="471" t="s">
        <v>84</v>
      </c>
      <c r="F20" s="471" t="s">
        <v>84</v>
      </c>
      <c r="G20" s="471" t="s">
        <v>84</v>
      </c>
      <c r="H20" s="471" t="s">
        <v>84</v>
      </c>
      <c r="I20" s="471" t="s">
        <v>84</v>
      </c>
      <c r="J20" s="471" t="s">
        <v>189</v>
      </c>
      <c r="K20" s="471" t="s">
        <v>189</v>
      </c>
      <c r="N20" s="476" t="s">
        <v>319</v>
      </c>
      <c r="O20" s="476" t="s">
        <v>161</v>
      </c>
      <c r="P20" s="476" t="s">
        <v>1564</v>
      </c>
      <c r="Q20" s="476" t="s">
        <v>83</v>
      </c>
      <c r="R20" s="476" t="s">
        <v>720</v>
      </c>
      <c r="S20" s="476" t="s">
        <v>163</v>
      </c>
      <c r="T20" s="476" t="s">
        <v>83</v>
      </c>
      <c r="U20" s="476" t="s">
        <v>164</v>
      </c>
      <c r="V20" s="479" t="s">
        <v>1539</v>
      </c>
      <c r="W20" s="478" t="s">
        <v>802</v>
      </c>
      <c r="X20" s="479" t="s">
        <v>1539</v>
      </c>
      <c r="Y20" s="478" t="s">
        <v>359</v>
      </c>
      <c r="Z20" s="478" t="s">
        <v>123</v>
      </c>
      <c r="AA20" s="477">
        <v>1.5</v>
      </c>
      <c r="AB20" s="477">
        <v>12.5</v>
      </c>
      <c r="AC20" s="477">
        <v>18.75</v>
      </c>
    </row>
    <row r="21" spans="1:29">
      <c r="A21" s="468" t="s">
        <v>286</v>
      </c>
      <c r="B21" s="469" t="s">
        <v>83</v>
      </c>
      <c r="C21" s="470" t="s">
        <v>85</v>
      </c>
      <c r="D21" s="470" t="s">
        <v>84</v>
      </c>
      <c r="E21" s="470" t="s">
        <v>84</v>
      </c>
      <c r="F21" s="470" t="s">
        <v>84</v>
      </c>
      <c r="G21" s="470" t="s">
        <v>84</v>
      </c>
      <c r="H21" s="470" t="s">
        <v>84</v>
      </c>
      <c r="I21" s="470" t="s">
        <v>84</v>
      </c>
      <c r="J21" s="470" t="s">
        <v>85</v>
      </c>
      <c r="K21" s="470" t="s">
        <v>85</v>
      </c>
      <c r="N21" s="476" t="s">
        <v>171</v>
      </c>
      <c r="O21" s="476" t="s">
        <v>161</v>
      </c>
      <c r="P21" s="476" t="s">
        <v>1399</v>
      </c>
      <c r="Q21" s="476" t="s">
        <v>83</v>
      </c>
      <c r="R21" s="476" t="s">
        <v>86</v>
      </c>
      <c r="S21" s="476" t="s">
        <v>166</v>
      </c>
      <c r="T21" s="476" t="s">
        <v>83</v>
      </c>
      <c r="U21" s="476" t="s">
        <v>164</v>
      </c>
      <c r="V21" s="479" t="s">
        <v>1539</v>
      </c>
      <c r="W21" s="478" t="s">
        <v>318</v>
      </c>
      <c r="X21" s="479" t="s">
        <v>1539</v>
      </c>
      <c r="Y21" s="478" t="s">
        <v>293</v>
      </c>
      <c r="Z21" s="478" t="s">
        <v>138</v>
      </c>
      <c r="AA21" s="477">
        <v>2</v>
      </c>
      <c r="AB21" s="477">
        <v>12.5</v>
      </c>
      <c r="AC21" s="477">
        <v>25</v>
      </c>
    </row>
    <row r="22" spans="1:29">
      <c r="A22" s="469" t="s">
        <v>83</v>
      </c>
      <c r="B22" s="469" t="s">
        <v>836</v>
      </c>
      <c r="C22" s="471" t="s">
        <v>85</v>
      </c>
      <c r="D22" s="471" t="s">
        <v>84</v>
      </c>
      <c r="E22" s="471" t="s">
        <v>84</v>
      </c>
      <c r="F22" s="471" t="s">
        <v>84</v>
      </c>
      <c r="G22" s="471" t="s">
        <v>84</v>
      </c>
      <c r="H22" s="471" t="s">
        <v>84</v>
      </c>
      <c r="I22" s="471" t="s">
        <v>84</v>
      </c>
      <c r="J22" s="471" t="s">
        <v>85</v>
      </c>
      <c r="K22" s="471" t="s">
        <v>85</v>
      </c>
      <c r="N22" s="476" t="s">
        <v>319</v>
      </c>
      <c r="O22" s="476" t="s">
        <v>161</v>
      </c>
      <c r="P22" s="476" t="s">
        <v>1565</v>
      </c>
      <c r="Q22" s="476" t="s">
        <v>615</v>
      </c>
      <c r="R22" s="476" t="s">
        <v>836</v>
      </c>
      <c r="S22" s="476" t="s">
        <v>167</v>
      </c>
      <c r="T22" s="476" t="s">
        <v>83</v>
      </c>
      <c r="U22" s="476" t="s">
        <v>164</v>
      </c>
      <c r="V22" s="479" t="s">
        <v>1539</v>
      </c>
      <c r="W22" s="478" t="s">
        <v>318</v>
      </c>
      <c r="X22" s="479" t="s">
        <v>1539</v>
      </c>
      <c r="Y22" s="478" t="s">
        <v>293</v>
      </c>
      <c r="Z22" s="478" t="s">
        <v>138</v>
      </c>
      <c r="AA22" s="477">
        <v>2</v>
      </c>
      <c r="AB22" s="477">
        <v>12.5</v>
      </c>
      <c r="AC22" s="477">
        <v>25</v>
      </c>
    </row>
    <row r="23" spans="1:29">
      <c r="A23" s="468" t="s">
        <v>105</v>
      </c>
      <c r="B23" s="469" t="s">
        <v>83</v>
      </c>
      <c r="C23" s="470" t="s">
        <v>198</v>
      </c>
      <c r="D23" s="470" t="s">
        <v>84</v>
      </c>
      <c r="E23" s="470" t="s">
        <v>84</v>
      </c>
      <c r="F23" s="470" t="s">
        <v>84</v>
      </c>
      <c r="G23" s="470" t="s">
        <v>84</v>
      </c>
      <c r="H23" s="470" t="s">
        <v>84</v>
      </c>
      <c r="I23" s="470" t="s">
        <v>139</v>
      </c>
      <c r="J23" s="470" t="s">
        <v>189</v>
      </c>
      <c r="K23" s="470" t="s">
        <v>189</v>
      </c>
      <c r="N23" s="476" t="s">
        <v>171</v>
      </c>
      <c r="O23" s="476" t="s">
        <v>161</v>
      </c>
      <c r="P23" s="476" t="s">
        <v>1566</v>
      </c>
      <c r="Q23" s="476" t="s">
        <v>83</v>
      </c>
      <c r="R23" s="476" t="s">
        <v>86</v>
      </c>
      <c r="S23" s="476" t="s">
        <v>166</v>
      </c>
      <c r="T23" s="476" t="s">
        <v>83</v>
      </c>
      <c r="U23" s="476" t="s">
        <v>164</v>
      </c>
      <c r="V23" s="479" t="s">
        <v>1538</v>
      </c>
      <c r="W23" s="478" t="s">
        <v>318</v>
      </c>
      <c r="X23" s="479" t="s">
        <v>1538</v>
      </c>
      <c r="Y23" s="478" t="s">
        <v>296</v>
      </c>
      <c r="Z23" s="478" t="s">
        <v>209</v>
      </c>
      <c r="AA23" s="477">
        <v>3</v>
      </c>
      <c r="AB23" s="477">
        <v>12.5</v>
      </c>
      <c r="AC23" s="477">
        <v>37.5</v>
      </c>
    </row>
    <row r="24" spans="1:29">
      <c r="A24" s="469" t="s">
        <v>83</v>
      </c>
      <c r="B24" s="469" t="s">
        <v>719</v>
      </c>
      <c r="C24" s="471" t="s">
        <v>84</v>
      </c>
      <c r="D24" s="471" t="s">
        <v>84</v>
      </c>
      <c r="E24" s="471" t="s">
        <v>84</v>
      </c>
      <c r="F24" s="471" t="s">
        <v>84</v>
      </c>
      <c r="G24" s="471" t="s">
        <v>84</v>
      </c>
      <c r="H24" s="471" t="s">
        <v>84</v>
      </c>
      <c r="I24" s="471" t="s">
        <v>139</v>
      </c>
      <c r="J24" s="471" t="s">
        <v>139</v>
      </c>
      <c r="K24" s="471" t="s">
        <v>139</v>
      </c>
      <c r="N24" s="476" t="s">
        <v>692</v>
      </c>
      <c r="O24" s="476" t="s">
        <v>161</v>
      </c>
      <c r="P24" s="476" t="s">
        <v>1567</v>
      </c>
      <c r="Q24" s="476" t="s">
        <v>948</v>
      </c>
      <c r="R24" s="476" t="s">
        <v>836</v>
      </c>
      <c r="S24" s="476" t="s">
        <v>167</v>
      </c>
      <c r="T24" s="476" t="s">
        <v>83</v>
      </c>
      <c r="U24" s="476" t="s">
        <v>164</v>
      </c>
      <c r="V24" s="479" t="s">
        <v>1538</v>
      </c>
      <c r="W24" s="478" t="s">
        <v>318</v>
      </c>
      <c r="X24" s="479" t="s">
        <v>1538</v>
      </c>
      <c r="Y24" s="478" t="s">
        <v>406</v>
      </c>
      <c r="Z24" s="478" t="s">
        <v>189</v>
      </c>
      <c r="AA24" s="477">
        <v>0.75</v>
      </c>
      <c r="AB24" s="477">
        <v>12.5</v>
      </c>
      <c r="AC24" s="477">
        <v>9.3800000000000008</v>
      </c>
    </row>
    <row r="25" spans="1:29">
      <c r="A25" s="469" t="s">
        <v>83</v>
      </c>
      <c r="B25" s="469" t="s">
        <v>836</v>
      </c>
      <c r="C25" s="471" t="s">
        <v>198</v>
      </c>
      <c r="D25" s="471" t="s">
        <v>84</v>
      </c>
      <c r="E25" s="471" t="s">
        <v>84</v>
      </c>
      <c r="F25" s="471" t="s">
        <v>84</v>
      </c>
      <c r="G25" s="471" t="s">
        <v>84</v>
      </c>
      <c r="H25" s="471" t="s">
        <v>84</v>
      </c>
      <c r="I25" s="471" t="s">
        <v>84</v>
      </c>
      <c r="J25" s="471" t="s">
        <v>198</v>
      </c>
      <c r="K25" s="471" t="s">
        <v>198</v>
      </c>
      <c r="N25" s="476" t="s">
        <v>319</v>
      </c>
      <c r="O25" s="476" t="s">
        <v>161</v>
      </c>
      <c r="P25" s="476" t="s">
        <v>83</v>
      </c>
      <c r="Q25" s="476" t="s">
        <v>1112</v>
      </c>
      <c r="R25" s="476" t="s">
        <v>93</v>
      </c>
      <c r="S25" s="476" t="s">
        <v>168</v>
      </c>
      <c r="T25" s="476" t="s">
        <v>83</v>
      </c>
      <c r="U25" s="476" t="s">
        <v>164</v>
      </c>
      <c r="V25" s="479" t="s">
        <v>1538</v>
      </c>
      <c r="W25" s="478" t="s">
        <v>318</v>
      </c>
      <c r="X25" s="479" t="s">
        <v>1538</v>
      </c>
      <c r="Y25" s="478" t="s">
        <v>296</v>
      </c>
      <c r="Z25" s="478" t="s">
        <v>209</v>
      </c>
      <c r="AA25" s="477">
        <v>3</v>
      </c>
      <c r="AB25" s="477">
        <v>12.5</v>
      </c>
      <c r="AC25" s="477">
        <v>37.5</v>
      </c>
    </row>
    <row r="26" spans="1:29">
      <c r="A26" s="468" t="s">
        <v>287</v>
      </c>
      <c r="B26" s="469" t="s">
        <v>83</v>
      </c>
      <c r="C26" s="470" t="s">
        <v>84</v>
      </c>
      <c r="D26" s="470" t="s">
        <v>84</v>
      </c>
      <c r="E26" s="470" t="s">
        <v>84</v>
      </c>
      <c r="F26" s="470" t="s">
        <v>84</v>
      </c>
      <c r="G26" s="470" t="s">
        <v>138</v>
      </c>
      <c r="H26" s="470" t="s">
        <v>84</v>
      </c>
      <c r="I26" s="470" t="s">
        <v>84</v>
      </c>
      <c r="J26" s="470" t="s">
        <v>138</v>
      </c>
      <c r="K26" s="470" t="s">
        <v>138</v>
      </c>
      <c r="N26" s="476" t="s">
        <v>171</v>
      </c>
      <c r="O26" s="476" t="s">
        <v>161</v>
      </c>
      <c r="P26" s="476" t="s">
        <v>1568</v>
      </c>
      <c r="Q26" s="476" t="s">
        <v>83</v>
      </c>
      <c r="R26" s="476" t="s">
        <v>86</v>
      </c>
      <c r="S26" s="476" t="s">
        <v>166</v>
      </c>
      <c r="T26" s="476" t="s">
        <v>83</v>
      </c>
      <c r="U26" s="476" t="s">
        <v>164</v>
      </c>
      <c r="V26" s="479" t="s">
        <v>1537</v>
      </c>
      <c r="W26" s="478" t="s">
        <v>413</v>
      </c>
      <c r="X26" s="479" t="s">
        <v>1537</v>
      </c>
      <c r="Y26" s="478" t="s">
        <v>296</v>
      </c>
      <c r="Z26" s="478" t="s">
        <v>139</v>
      </c>
      <c r="AA26" s="477">
        <v>0.25</v>
      </c>
      <c r="AB26" s="477">
        <v>12.5</v>
      </c>
      <c r="AC26" s="477">
        <v>3.13</v>
      </c>
    </row>
    <row r="27" spans="1:29">
      <c r="A27" s="469" t="s">
        <v>83</v>
      </c>
      <c r="B27" s="469" t="s">
        <v>720</v>
      </c>
      <c r="C27" s="471" t="s">
        <v>84</v>
      </c>
      <c r="D27" s="471" t="s">
        <v>84</v>
      </c>
      <c r="E27" s="471" t="s">
        <v>84</v>
      </c>
      <c r="F27" s="471" t="s">
        <v>84</v>
      </c>
      <c r="G27" s="471" t="s">
        <v>138</v>
      </c>
      <c r="H27" s="471" t="s">
        <v>84</v>
      </c>
      <c r="I27" s="471" t="s">
        <v>84</v>
      </c>
      <c r="J27" s="471" t="s">
        <v>138</v>
      </c>
      <c r="K27" s="471" t="s">
        <v>138</v>
      </c>
      <c r="N27" s="476" t="s">
        <v>659</v>
      </c>
      <c r="O27" s="476" t="s">
        <v>161</v>
      </c>
      <c r="P27" s="476" t="s">
        <v>1569</v>
      </c>
      <c r="Q27" s="476" t="s">
        <v>83</v>
      </c>
      <c r="R27" s="476" t="s">
        <v>836</v>
      </c>
      <c r="S27" s="476" t="s">
        <v>167</v>
      </c>
      <c r="T27" s="476" t="s">
        <v>83</v>
      </c>
      <c r="U27" s="476" t="s">
        <v>164</v>
      </c>
      <c r="V27" s="479" t="s">
        <v>1537</v>
      </c>
      <c r="W27" s="478" t="s">
        <v>621</v>
      </c>
      <c r="X27" s="479" t="s">
        <v>1537</v>
      </c>
      <c r="Y27" s="478" t="s">
        <v>296</v>
      </c>
      <c r="Z27" s="478" t="s">
        <v>189</v>
      </c>
      <c r="AA27" s="477">
        <v>0.75</v>
      </c>
      <c r="AB27" s="477">
        <v>12.5</v>
      </c>
      <c r="AC27" s="477">
        <v>9.3800000000000008</v>
      </c>
    </row>
    <row r="28" spans="1:29">
      <c r="A28" s="468" t="s">
        <v>643</v>
      </c>
      <c r="B28" s="469" t="s">
        <v>83</v>
      </c>
      <c r="C28" s="470" t="s">
        <v>189</v>
      </c>
      <c r="D28" s="470" t="s">
        <v>84</v>
      </c>
      <c r="E28" s="470" t="s">
        <v>84</v>
      </c>
      <c r="F28" s="470" t="s">
        <v>84</v>
      </c>
      <c r="G28" s="470" t="s">
        <v>84</v>
      </c>
      <c r="H28" s="470" t="s">
        <v>84</v>
      </c>
      <c r="I28" s="470" t="s">
        <v>84</v>
      </c>
      <c r="J28" s="470" t="s">
        <v>189</v>
      </c>
      <c r="K28" s="470" t="s">
        <v>189</v>
      </c>
      <c r="N28" s="476" t="s">
        <v>319</v>
      </c>
      <c r="O28" s="476" t="s">
        <v>161</v>
      </c>
      <c r="P28" s="476" t="s">
        <v>1570</v>
      </c>
      <c r="Q28" s="476" t="s">
        <v>1359</v>
      </c>
      <c r="R28" s="476" t="s">
        <v>86</v>
      </c>
      <c r="S28" s="476" t="s">
        <v>166</v>
      </c>
      <c r="T28" s="476" t="s">
        <v>83</v>
      </c>
      <c r="U28" s="476" t="s">
        <v>164</v>
      </c>
      <c r="V28" s="479" t="s">
        <v>1537</v>
      </c>
      <c r="W28" s="478" t="s">
        <v>294</v>
      </c>
      <c r="X28" s="479" t="s">
        <v>1537</v>
      </c>
      <c r="Y28" s="478" t="s">
        <v>413</v>
      </c>
      <c r="Z28" s="478" t="s">
        <v>85</v>
      </c>
      <c r="AA28" s="477">
        <v>1</v>
      </c>
      <c r="AB28" s="477">
        <v>12.5</v>
      </c>
      <c r="AC28" s="477">
        <v>12.5</v>
      </c>
    </row>
    <row r="29" spans="1:29">
      <c r="A29" s="469" t="s">
        <v>83</v>
      </c>
      <c r="B29" s="469" t="s">
        <v>836</v>
      </c>
      <c r="C29" s="471" t="s">
        <v>189</v>
      </c>
      <c r="D29" s="471" t="s">
        <v>84</v>
      </c>
      <c r="E29" s="471" t="s">
        <v>84</v>
      </c>
      <c r="F29" s="471" t="s">
        <v>84</v>
      </c>
      <c r="G29" s="471" t="s">
        <v>84</v>
      </c>
      <c r="H29" s="471" t="s">
        <v>84</v>
      </c>
      <c r="I29" s="471" t="s">
        <v>84</v>
      </c>
      <c r="J29" s="471" t="s">
        <v>189</v>
      </c>
      <c r="K29" s="471" t="s">
        <v>189</v>
      </c>
      <c r="N29" s="476" t="s">
        <v>31</v>
      </c>
      <c r="O29" s="476" t="s">
        <v>161</v>
      </c>
      <c r="P29" s="476" t="s">
        <v>1571</v>
      </c>
      <c r="Q29" s="476" t="s">
        <v>83</v>
      </c>
      <c r="R29" s="476" t="s">
        <v>836</v>
      </c>
      <c r="S29" s="476" t="s">
        <v>167</v>
      </c>
      <c r="T29" s="476" t="s">
        <v>83</v>
      </c>
      <c r="U29" s="476" t="s">
        <v>164</v>
      </c>
      <c r="V29" s="479" t="s">
        <v>1537</v>
      </c>
      <c r="W29" s="478" t="s">
        <v>987</v>
      </c>
      <c r="X29" s="479" t="s">
        <v>1537</v>
      </c>
      <c r="Y29" s="478" t="s">
        <v>621</v>
      </c>
      <c r="Z29" s="478" t="s">
        <v>85</v>
      </c>
      <c r="AA29" s="477">
        <v>1</v>
      </c>
      <c r="AB29" s="477">
        <v>12.5</v>
      </c>
      <c r="AC29" s="477">
        <v>12.5</v>
      </c>
    </row>
    <row r="30" spans="1:29">
      <c r="A30" s="472" t="s">
        <v>94</v>
      </c>
      <c r="B30" s="473" t="s">
        <v>83</v>
      </c>
      <c r="C30" s="474" t="s">
        <v>199</v>
      </c>
      <c r="D30" s="474" t="s">
        <v>763</v>
      </c>
      <c r="E30" s="474" t="s">
        <v>251</v>
      </c>
      <c r="F30" s="474" t="s">
        <v>283</v>
      </c>
      <c r="G30" s="474" t="s">
        <v>935</v>
      </c>
      <c r="H30" s="474" t="s">
        <v>645</v>
      </c>
      <c r="I30" s="474" t="s">
        <v>1544</v>
      </c>
      <c r="J30" s="474" t="s">
        <v>1548</v>
      </c>
      <c r="K30" s="474" t="s">
        <v>1548</v>
      </c>
      <c r="N30" s="476" t="s">
        <v>160</v>
      </c>
      <c r="O30" s="476" t="s">
        <v>161</v>
      </c>
      <c r="P30" s="476" t="s">
        <v>162</v>
      </c>
      <c r="Q30" s="476" t="s">
        <v>83</v>
      </c>
      <c r="R30" s="476" t="s">
        <v>86</v>
      </c>
      <c r="S30" s="476" t="s">
        <v>166</v>
      </c>
      <c r="T30" s="476" t="s">
        <v>83</v>
      </c>
      <c r="U30" s="476" t="s">
        <v>164</v>
      </c>
      <c r="V30" s="479" t="s">
        <v>1537</v>
      </c>
      <c r="W30" s="478" t="s">
        <v>292</v>
      </c>
      <c r="X30" s="479" t="s">
        <v>1537</v>
      </c>
      <c r="Y30" s="478" t="s">
        <v>294</v>
      </c>
      <c r="Z30" s="478" t="s">
        <v>189</v>
      </c>
      <c r="AA30" s="477">
        <v>0.75</v>
      </c>
      <c r="AB30" s="477">
        <v>12.5</v>
      </c>
      <c r="AC30" s="477">
        <v>9.3800000000000008</v>
      </c>
    </row>
    <row r="31" spans="1:29">
      <c r="N31" s="476" t="s">
        <v>160</v>
      </c>
      <c r="O31" s="476" t="s">
        <v>161</v>
      </c>
      <c r="P31" s="476" t="s">
        <v>299</v>
      </c>
      <c r="Q31" s="476" t="s">
        <v>83</v>
      </c>
      <c r="R31" s="476" t="s">
        <v>720</v>
      </c>
      <c r="S31" s="476" t="s">
        <v>163</v>
      </c>
      <c r="T31" s="476" t="s">
        <v>83</v>
      </c>
      <c r="U31" s="476" t="s">
        <v>164</v>
      </c>
      <c r="V31" s="479" t="s">
        <v>1537</v>
      </c>
      <c r="W31" s="478" t="s">
        <v>292</v>
      </c>
      <c r="X31" s="479" t="s">
        <v>1537</v>
      </c>
      <c r="Y31" s="478" t="s">
        <v>294</v>
      </c>
      <c r="Z31" s="478" t="s">
        <v>189</v>
      </c>
      <c r="AA31" s="477">
        <v>0.75</v>
      </c>
      <c r="AB31" s="477">
        <v>12.5</v>
      </c>
      <c r="AC31" s="477">
        <v>9.3800000000000008</v>
      </c>
    </row>
    <row r="32" spans="1:29">
      <c r="J32" t="s">
        <v>430</v>
      </c>
      <c r="K32">
        <v>76.25</v>
      </c>
      <c r="N32" s="476" t="s">
        <v>160</v>
      </c>
      <c r="O32" s="476" t="s">
        <v>161</v>
      </c>
      <c r="P32" s="476" t="s">
        <v>1572</v>
      </c>
      <c r="Q32" s="476" t="s">
        <v>83</v>
      </c>
      <c r="R32" s="476" t="s">
        <v>722</v>
      </c>
      <c r="S32" s="476" t="s">
        <v>165</v>
      </c>
      <c r="T32" s="476" t="s">
        <v>83</v>
      </c>
      <c r="U32" s="476" t="s">
        <v>164</v>
      </c>
      <c r="V32" s="479" t="s">
        <v>1537</v>
      </c>
      <c r="W32" s="478" t="s">
        <v>292</v>
      </c>
      <c r="X32" s="479" t="s">
        <v>1537</v>
      </c>
      <c r="Y32" s="478" t="s">
        <v>294</v>
      </c>
      <c r="Z32" s="478" t="s">
        <v>189</v>
      </c>
      <c r="AA32" s="477">
        <v>0.75</v>
      </c>
      <c r="AB32" s="477">
        <v>12.5</v>
      </c>
      <c r="AC32" s="477">
        <v>9.3800000000000008</v>
      </c>
    </row>
    <row r="33" spans="14:29">
      <c r="N33" s="476" t="s">
        <v>160</v>
      </c>
      <c r="O33" s="476" t="s">
        <v>161</v>
      </c>
      <c r="P33" s="476" t="s">
        <v>594</v>
      </c>
      <c r="Q33" s="476" t="s">
        <v>83</v>
      </c>
      <c r="R33" s="476" t="s">
        <v>719</v>
      </c>
      <c r="S33" s="476" t="s">
        <v>170</v>
      </c>
      <c r="T33" s="476" t="s">
        <v>83</v>
      </c>
      <c r="U33" s="476" t="s">
        <v>164</v>
      </c>
      <c r="V33" s="479" t="s">
        <v>1537</v>
      </c>
      <c r="W33" s="478" t="s">
        <v>292</v>
      </c>
      <c r="X33" s="479" t="s">
        <v>1537</v>
      </c>
      <c r="Y33" s="478" t="s">
        <v>313</v>
      </c>
      <c r="Z33" s="478" t="s">
        <v>198</v>
      </c>
      <c r="AA33" s="477">
        <v>0.5</v>
      </c>
      <c r="AB33" s="477">
        <v>12.5</v>
      </c>
      <c r="AC33" s="477">
        <v>6.25</v>
      </c>
    </row>
    <row r="34" spans="14:29">
      <c r="N34" s="476" t="s">
        <v>177</v>
      </c>
      <c r="O34" s="476" t="s">
        <v>161</v>
      </c>
      <c r="P34" s="476" t="s">
        <v>1237</v>
      </c>
      <c r="Q34" s="476" t="s">
        <v>83</v>
      </c>
      <c r="R34" s="476" t="s">
        <v>836</v>
      </c>
      <c r="S34" s="476" t="s">
        <v>167</v>
      </c>
      <c r="T34" s="476" t="s">
        <v>83</v>
      </c>
      <c r="U34" s="476" t="s">
        <v>164</v>
      </c>
      <c r="V34" s="479" t="s">
        <v>1537</v>
      </c>
      <c r="W34" s="478" t="s">
        <v>406</v>
      </c>
      <c r="X34" s="479" t="s">
        <v>1537</v>
      </c>
      <c r="Y34" s="478" t="s">
        <v>987</v>
      </c>
      <c r="Z34" s="478" t="s">
        <v>198</v>
      </c>
      <c r="AA34" s="477">
        <v>0.5</v>
      </c>
      <c r="AB34" s="477">
        <v>12.5</v>
      </c>
      <c r="AC34" s="477">
        <v>6.25</v>
      </c>
    </row>
    <row r="35" spans="14:29">
      <c r="N35" s="476" t="s">
        <v>160</v>
      </c>
      <c r="O35" s="476" t="s">
        <v>161</v>
      </c>
      <c r="P35" s="476" t="s">
        <v>592</v>
      </c>
      <c r="Q35" s="476" t="s">
        <v>83</v>
      </c>
      <c r="R35" s="476" t="s">
        <v>836</v>
      </c>
      <c r="S35" s="476" t="s">
        <v>167</v>
      </c>
      <c r="T35" s="476" t="s">
        <v>83</v>
      </c>
      <c r="U35" s="476" t="s">
        <v>164</v>
      </c>
      <c r="V35" s="479" t="s">
        <v>1537</v>
      </c>
      <c r="W35" s="478" t="s">
        <v>318</v>
      </c>
      <c r="X35" s="479" t="s">
        <v>1537</v>
      </c>
      <c r="Y35" s="478" t="s">
        <v>406</v>
      </c>
      <c r="Z35" s="478" t="s">
        <v>189</v>
      </c>
      <c r="AA35" s="477">
        <v>0.75</v>
      </c>
      <c r="AB35" s="477">
        <v>12.5</v>
      </c>
      <c r="AC35" s="477">
        <v>9.3800000000000008</v>
      </c>
    </row>
    <row r="36" spans="14:29">
      <c r="N36" s="476" t="s">
        <v>160</v>
      </c>
      <c r="O36" s="476" t="s">
        <v>161</v>
      </c>
      <c r="P36" s="476" t="s">
        <v>83</v>
      </c>
      <c r="Q36" s="476" t="s">
        <v>83</v>
      </c>
      <c r="R36" s="476" t="s">
        <v>93</v>
      </c>
      <c r="S36" s="476" t="s">
        <v>168</v>
      </c>
      <c r="T36" s="476" t="s">
        <v>83</v>
      </c>
      <c r="U36" s="476" t="s">
        <v>164</v>
      </c>
      <c r="V36" s="479" t="s">
        <v>1537</v>
      </c>
      <c r="W36" s="478" t="s">
        <v>318</v>
      </c>
      <c r="X36" s="479" t="s">
        <v>1537</v>
      </c>
      <c r="Y36" s="478" t="s">
        <v>406</v>
      </c>
      <c r="Z36" s="478" t="s">
        <v>189</v>
      </c>
      <c r="AA36" s="477">
        <v>0.75</v>
      </c>
      <c r="AB36" s="477">
        <v>12.5</v>
      </c>
      <c r="AC36" s="477">
        <v>9.3800000000000008</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68CDB-990D-BF43-8540-23F5B2FA51E2}">
  <dimension ref="A1:AC52"/>
  <sheetViews>
    <sheetView workbookViewId="0">
      <selection activeCell="L259" sqref="L259"/>
    </sheetView>
  </sheetViews>
  <sheetFormatPr baseColWidth="10" defaultRowHeight="15"/>
  <cols>
    <col min="1" max="1" width="31.5" bestFit="1" customWidth="1"/>
    <col min="2" max="2" width="13.33203125" bestFit="1" customWidth="1"/>
    <col min="3" max="9" width="10.1640625" bestFit="1" customWidth="1"/>
    <col min="10" max="10" width="9.1640625" bestFit="1" customWidth="1"/>
    <col min="11" max="11" width="11.33203125" bestFit="1" customWidth="1"/>
    <col min="14" max="14" width="13.33203125" bestFit="1" customWidth="1"/>
    <col min="15" max="15" width="12.33203125" bestFit="1" customWidth="1"/>
    <col min="16" max="16" width="230.5" bestFit="1" customWidth="1"/>
    <col min="17" max="17" width="11.33203125" bestFit="1" customWidth="1"/>
    <col min="18" max="18" width="13.33203125" bestFit="1" customWidth="1"/>
    <col min="19" max="19" width="15.1640625" bestFit="1" customWidth="1"/>
    <col min="20" max="20" width="5.1640625" bestFit="1" customWidth="1"/>
    <col min="21" max="21" width="7.33203125" bestFit="1" customWidth="1"/>
    <col min="22" max="22" width="9.1640625" bestFit="1" customWidth="1"/>
    <col min="23" max="23" width="10.33203125" bestFit="1" customWidth="1"/>
    <col min="24" max="24" width="8.83203125" bestFit="1" customWidth="1"/>
    <col min="25" max="25" width="10.33203125" bestFit="1" customWidth="1"/>
    <col min="26" max="26" width="10.5" bestFit="1" customWidth="1"/>
    <col min="27" max="27" width="16" bestFit="1" customWidth="1"/>
    <col min="28" max="28" width="17.33203125" bestFit="1" customWidth="1"/>
    <col min="29" max="29" width="19.33203125" bestFit="1" customWidth="1"/>
  </cols>
  <sheetData>
    <row r="1" spans="1:29">
      <c r="A1" s="3" t="s">
        <v>72</v>
      </c>
      <c r="B1" s="3" t="s">
        <v>73</v>
      </c>
      <c r="C1" s="3" t="s">
        <v>1586</v>
      </c>
      <c r="D1" s="3" t="s">
        <v>1587</v>
      </c>
      <c r="E1" s="3" t="s">
        <v>1588</v>
      </c>
      <c r="F1" s="3" t="s">
        <v>1589</v>
      </c>
      <c r="G1" s="3" t="s">
        <v>1590</v>
      </c>
      <c r="H1" s="3" t="s">
        <v>1591</v>
      </c>
      <c r="I1" s="3" t="s">
        <v>1592</v>
      </c>
      <c r="J1" s="3" t="s">
        <v>81</v>
      </c>
      <c r="K1" s="481" t="s">
        <v>430</v>
      </c>
      <c r="N1" s="3" t="s">
        <v>72</v>
      </c>
      <c r="O1" s="3" t="s">
        <v>146</v>
      </c>
      <c r="P1" s="3" t="s">
        <v>147</v>
      </c>
      <c r="Q1" s="3" t="s">
        <v>148</v>
      </c>
      <c r="R1" s="3" t="s">
        <v>73</v>
      </c>
      <c r="S1" s="3" t="s">
        <v>149</v>
      </c>
      <c r="T1" s="3" t="s">
        <v>150</v>
      </c>
      <c r="U1" s="3" t="s">
        <v>151</v>
      </c>
      <c r="V1" s="3" t="s">
        <v>152</v>
      </c>
      <c r="W1" s="3" t="s">
        <v>153</v>
      </c>
      <c r="X1" s="3" t="s">
        <v>154</v>
      </c>
      <c r="Y1" s="3" t="s">
        <v>155</v>
      </c>
      <c r="Z1" s="3" t="s">
        <v>156</v>
      </c>
      <c r="AA1" s="3" t="s">
        <v>157</v>
      </c>
      <c r="AB1" s="3" t="s">
        <v>1223</v>
      </c>
      <c r="AC1" s="3" t="s">
        <v>1224</v>
      </c>
    </row>
    <row r="2" spans="1:29">
      <c r="A2" s="3" t="s">
        <v>82</v>
      </c>
      <c r="B2" s="4" t="s">
        <v>83</v>
      </c>
      <c r="C2" s="5" t="s">
        <v>84</v>
      </c>
      <c r="D2" s="5" t="s">
        <v>139</v>
      </c>
      <c r="E2" s="5" t="s">
        <v>84</v>
      </c>
      <c r="F2" s="5" t="s">
        <v>84</v>
      </c>
      <c r="G2" s="5" t="s">
        <v>84</v>
      </c>
      <c r="H2" s="5" t="s">
        <v>84</v>
      </c>
      <c r="I2" s="5" t="s">
        <v>84</v>
      </c>
      <c r="J2" s="5" t="s">
        <v>139</v>
      </c>
      <c r="K2" s="5" t="s">
        <v>139</v>
      </c>
      <c r="N2" s="4" t="s">
        <v>319</v>
      </c>
      <c r="O2" s="4" t="s">
        <v>161</v>
      </c>
      <c r="P2" s="4" t="s">
        <v>1599</v>
      </c>
      <c r="Q2" s="4" t="s">
        <v>83</v>
      </c>
      <c r="R2" s="4" t="s">
        <v>720</v>
      </c>
      <c r="S2" s="4" t="s">
        <v>163</v>
      </c>
      <c r="T2" s="4" t="s">
        <v>83</v>
      </c>
      <c r="U2" s="4" t="s">
        <v>164</v>
      </c>
      <c r="V2" s="67" t="s">
        <v>1592</v>
      </c>
      <c r="W2" s="6" t="s">
        <v>399</v>
      </c>
      <c r="X2" s="67" t="s">
        <v>1575</v>
      </c>
      <c r="Y2" s="6" t="s">
        <v>316</v>
      </c>
      <c r="Z2" s="6" t="s">
        <v>138</v>
      </c>
      <c r="AA2" s="68">
        <v>2</v>
      </c>
      <c r="AB2" s="68">
        <v>12.5</v>
      </c>
      <c r="AC2" s="68">
        <v>25</v>
      </c>
    </row>
    <row r="3" spans="1:29">
      <c r="A3" s="4" t="s">
        <v>83</v>
      </c>
      <c r="B3" s="4" t="s">
        <v>86</v>
      </c>
      <c r="C3" s="6" t="s">
        <v>84</v>
      </c>
      <c r="D3" s="6" t="s">
        <v>139</v>
      </c>
      <c r="E3" s="6" t="s">
        <v>84</v>
      </c>
      <c r="F3" s="6" t="s">
        <v>84</v>
      </c>
      <c r="G3" s="6" t="s">
        <v>84</v>
      </c>
      <c r="H3" s="6" t="s">
        <v>84</v>
      </c>
      <c r="I3" s="6" t="s">
        <v>84</v>
      </c>
      <c r="J3" s="6" t="s">
        <v>139</v>
      </c>
      <c r="K3" s="6" t="s">
        <v>139</v>
      </c>
      <c r="N3" s="4" t="s">
        <v>1229</v>
      </c>
      <c r="O3" s="4" t="s">
        <v>161</v>
      </c>
      <c r="P3" s="4" t="s">
        <v>1600</v>
      </c>
      <c r="Q3" s="4" t="s">
        <v>83</v>
      </c>
      <c r="R3" s="4" t="s">
        <v>719</v>
      </c>
      <c r="S3" s="4" t="s">
        <v>170</v>
      </c>
      <c r="T3" s="4" t="s">
        <v>83</v>
      </c>
      <c r="U3" s="4" t="s">
        <v>164</v>
      </c>
      <c r="V3" s="67" t="s">
        <v>1592</v>
      </c>
      <c r="W3" s="6" t="s">
        <v>1601</v>
      </c>
      <c r="X3" s="67" t="s">
        <v>1592</v>
      </c>
      <c r="Y3" s="6" t="s">
        <v>1602</v>
      </c>
      <c r="Z3" s="6" t="s">
        <v>198</v>
      </c>
      <c r="AA3" s="68">
        <v>0.5</v>
      </c>
      <c r="AB3" s="68">
        <v>12.5</v>
      </c>
      <c r="AC3" s="68">
        <v>6.25</v>
      </c>
    </row>
    <row r="4" spans="1:29">
      <c r="A4" s="3" t="s">
        <v>87</v>
      </c>
      <c r="B4" s="4" t="s">
        <v>83</v>
      </c>
      <c r="C4" s="5" t="s">
        <v>212</v>
      </c>
      <c r="D4" s="5" t="s">
        <v>84</v>
      </c>
      <c r="E4" s="5" t="s">
        <v>84</v>
      </c>
      <c r="F4" s="5" t="s">
        <v>245</v>
      </c>
      <c r="G4" s="5" t="s">
        <v>84</v>
      </c>
      <c r="H4" s="5" t="s">
        <v>84</v>
      </c>
      <c r="I4" s="5" t="s">
        <v>141</v>
      </c>
      <c r="J4" s="5" t="s">
        <v>244</v>
      </c>
      <c r="K4" s="5" t="s">
        <v>244</v>
      </c>
      <c r="N4" s="4" t="s">
        <v>1603</v>
      </c>
      <c r="O4" s="4" t="s">
        <v>161</v>
      </c>
      <c r="P4" s="4" t="s">
        <v>1604</v>
      </c>
      <c r="Q4" s="4" t="s">
        <v>83</v>
      </c>
      <c r="R4" s="4" t="s">
        <v>720</v>
      </c>
      <c r="S4" s="4" t="s">
        <v>163</v>
      </c>
      <c r="T4" s="4" t="s">
        <v>83</v>
      </c>
      <c r="U4" s="4" t="s">
        <v>164</v>
      </c>
      <c r="V4" s="67" t="s">
        <v>1592</v>
      </c>
      <c r="W4" s="6" t="s">
        <v>1605</v>
      </c>
      <c r="X4" s="67" t="s">
        <v>1592</v>
      </c>
      <c r="Y4" s="6" t="s">
        <v>1606</v>
      </c>
      <c r="Z4" s="6" t="s">
        <v>209</v>
      </c>
      <c r="AA4" s="68">
        <v>3</v>
      </c>
      <c r="AB4" s="68">
        <v>12.5</v>
      </c>
      <c r="AC4" s="68">
        <v>37.5</v>
      </c>
    </row>
    <row r="5" spans="1:29">
      <c r="A5" s="4" t="s">
        <v>83</v>
      </c>
      <c r="B5" s="4" t="s">
        <v>719</v>
      </c>
      <c r="C5" s="6" t="s">
        <v>189</v>
      </c>
      <c r="D5" s="6" t="s">
        <v>84</v>
      </c>
      <c r="E5" s="6" t="s">
        <v>84</v>
      </c>
      <c r="F5" s="6" t="s">
        <v>84</v>
      </c>
      <c r="G5" s="6" t="s">
        <v>84</v>
      </c>
      <c r="H5" s="6" t="s">
        <v>84</v>
      </c>
      <c r="I5" s="6" t="s">
        <v>84</v>
      </c>
      <c r="J5" s="6" t="s">
        <v>189</v>
      </c>
      <c r="K5" s="6" t="s">
        <v>189</v>
      </c>
      <c r="N5" s="4" t="s">
        <v>160</v>
      </c>
      <c r="O5" s="4" t="s">
        <v>161</v>
      </c>
      <c r="P5" s="4" t="s">
        <v>83</v>
      </c>
      <c r="Q5" s="4" t="s">
        <v>83</v>
      </c>
      <c r="R5" s="4" t="s">
        <v>93</v>
      </c>
      <c r="S5" s="4" t="s">
        <v>168</v>
      </c>
      <c r="T5" s="4" t="s">
        <v>83</v>
      </c>
      <c r="U5" s="4" t="s">
        <v>164</v>
      </c>
      <c r="V5" s="67" t="s">
        <v>1592</v>
      </c>
      <c r="W5" s="6" t="s">
        <v>322</v>
      </c>
      <c r="X5" s="67" t="s">
        <v>1592</v>
      </c>
      <c r="Y5" s="6" t="s">
        <v>306</v>
      </c>
      <c r="Z5" s="6" t="s">
        <v>85</v>
      </c>
      <c r="AA5" s="68">
        <v>1</v>
      </c>
      <c r="AB5" s="68">
        <v>12.5</v>
      </c>
      <c r="AC5" s="68">
        <v>12.5</v>
      </c>
    </row>
    <row r="6" spans="1:29">
      <c r="A6" s="4" t="s">
        <v>83</v>
      </c>
      <c r="B6" s="4" t="s">
        <v>86</v>
      </c>
      <c r="C6" s="6" t="s">
        <v>189</v>
      </c>
      <c r="D6" s="6" t="s">
        <v>84</v>
      </c>
      <c r="E6" s="6" t="s">
        <v>84</v>
      </c>
      <c r="F6" s="6" t="s">
        <v>138</v>
      </c>
      <c r="G6" s="6" t="s">
        <v>84</v>
      </c>
      <c r="H6" s="6" t="s">
        <v>84</v>
      </c>
      <c r="I6" s="6" t="s">
        <v>84</v>
      </c>
      <c r="J6" s="6" t="s">
        <v>142</v>
      </c>
      <c r="K6" s="6" t="s">
        <v>142</v>
      </c>
      <c r="N6" s="4" t="s">
        <v>319</v>
      </c>
      <c r="O6" s="4" t="s">
        <v>161</v>
      </c>
      <c r="P6" s="4" t="s">
        <v>1607</v>
      </c>
      <c r="Q6" s="4" t="s">
        <v>83</v>
      </c>
      <c r="R6" s="4" t="s">
        <v>720</v>
      </c>
      <c r="S6" s="4" t="s">
        <v>163</v>
      </c>
      <c r="T6" s="4" t="s">
        <v>83</v>
      </c>
      <c r="U6" s="4" t="s">
        <v>164</v>
      </c>
      <c r="V6" s="67" t="s">
        <v>1592</v>
      </c>
      <c r="W6" s="6" t="s">
        <v>1608</v>
      </c>
      <c r="X6" s="67" t="s">
        <v>1592</v>
      </c>
      <c r="Y6" s="6" t="s">
        <v>1609</v>
      </c>
      <c r="Z6" s="6" t="s">
        <v>139</v>
      </c>
      <c r="AA6" s="68">
        <v>0.25</v>
      </c>
      <c r="AB6" s="68">
        <v>12.5</v>
      </c>
      <c r="AC6" s="68">
        <v>3.13</v>
      </c>
    </row>
    <row r="7" spans="1:29">
      <c r="A7" s="4" t="s">
        <v>83</v>
      </c>
      <c r="B7" s="4" t="s">
        <v>836</v>
      </c>
      <c r="C7" s="6" t="s">
        <v>189</v>
      </c>
      <c r="D7" s="6" t="s">
        <v>84</v>
      </c>
      <c r="E7" s="6" t="s">
        <v>84</v>
      </c>
      <c r="F7" s="6" t="s">
        <v>84</v>
      </c>
      <c r="G7" s="6" t="s">
        <v>84</v>
      </c>
      <c r="H7" s="6" t="s">
        <v>84</v>
      </c>
      <c r="I7" s="6" t="s">
        <v>84</v>
      </c>
      <c r="J7" s="6" t="s">
        <v>189</v>
      </c>
      <c r="K7" s="6" t="s">
        <v>189</v>
      </c>
      <c r="N7" s="4" t="s">
        <v>160</v>
      </c>
      <c r="O7" s="4" t="s">
        <v>161</v>
      </c>
      <c r="P7" s="4" t="s">
        <v>1610</v>
      </c>
      <c r="Q7" s="4" t="s">
        <v>83</v>
      </c>
      <c r="R7" s="4" t="s">
        <v>720</v>
      </c>
      <c r="S7" s="4" t="s">
        <v>163</v>
      </c>
      <c r="T7" s="4" t="s">
        <v>83</v>
      </c>
      <c r="U7" s="4" t="s">
        <v>164</v>
      </c>
      <c r="V7" s="67" t="s">
        <v>1592</v>
      </c>
      <c r="W7" s="6" t="s">
        <v>1611</v>
      </c>
      <c r="X7" s="67" t="s">
        <v>1592</v>
      </c>
      <c r="Y7" s="6" t="s">
        <v>1612</v>
      </c>
      <c r="Z7" s="6" t="s">
        <v>189</v>
      </c>
      <c r="AA7" s="68">
        <v>0.75</v>
      </c>
      <c r="AB7" s="68">
        <v>12.5</v>
      </c>
      <c r="AC7" s="68">
        <v>9.3800000000000008</v>
      </c>
    </row>
    <row r="8" spans="1:29">
      <c r="A8" s="4" t="s">
        <v>83</v>
      </c>
      <c r="B8" s="4" t="s">
        <v>723</v>
      </c>
      <c r="C8" s="6" t="s">
        <v>189</v>
      </c>
      <c r="D8" s="6" t="s">
        <v>84</v>
      </c>
      <c r="E8" s="6" t="s">
        <v>84</v>
      </c>
      <c r="F8" s="6" t="s">
        <v>84</v>
      </c>
      <c r="G8" s="6" t="s">
        <v>84</v>
      </c>
      <c r="H8" s="6" t="s">
        <v>84</v>
      </c>
      <c r="I8" s="6" t="s">
        <v>84</v>
      </c>
      <c r="J8" s="6" t="s">
        <v>189</v>
      </c>
      <c r="K8" s="6" t="s">
        <v>189</v>
      </c>
      <c r="N8" s="4" t="s">
        <v>160</v>
      </c>
      <c r="O8" s="4" t="s">
        <v>161</v>
      </c>
      <c r="P8" s="4" t="s">
        <v>1613</v>
      </c>
      <c r="Q8" s="4" t="s">
        <v>83</v>
      </c>
      <c r="R8" s="4" t="s">
        <v>722</v>
      </c>
      <c r="S8" s="4" t="s">
        <v>165</v>
      </c>
      <c r="T8" s="4" t="s">
        <v>83</v>
      </c>
      <c r="U8" s="4" t="s">
        <v>164</v>
      </c>
      <c r="V8" s="67" t="s">
        <v>1592</v>
      </c>
      <c r="W8" s="6" t="s">
        <v>292</v>
      </c>
      <c r="X8" s="67" t="s">
        <v>1592</v>
      </c>
      <c r="Y8" s="6" t="s">
        <v>294</v>
      </c>
      <c r="Z8" s="6" t="s">
        <v>189</v>
      </c>
      <c r="AA8" s="68">
        <v>0.75</v>
      </c>
      <c r="AB8" s="68">
        <v>12.5</v>
      </c>
      <c r="AC8" s="68">
        <v>9.3800000000000008</v>
      </c>
    </row>
    <row r="9" spans="1:29">
      <c r="A9" s="4" t="s">
        <v>83</v>
      </c>
      <c r="B9" s="4" t="s">
        <v>722</v>
      </c>
      <c r="C9" s="6" t="s">
        <v>189</v>
      </c>
      <c r="D9" s="6" t="s">
        <v>84</v>
      </c>
      <c r="E9" s="6" t="s">
        <v>84</v>
      </c>
      <c r="F9" s="6" t="s">
        <v>189</v>
      </c>
      <c r="G9" s="6" t="s">
        <v>84</v>
      </c>
      <c r="H9" s="6" t="s">
        <v>84</v>
      </c>
      <c r="I9" s="6" t="s">
        <v>189</v>
      </c>
      <c r="J9" s="6" t="s">
        <v>252</v>
      </c>
      <c r="K9" s="6" t="s">
        <v>252</v>
      </c>
      <c r="N9" s="4" t="s">
        <v>1603</v>
      </c>
      <c r="O9" s="4" t="s">
        <v>161</v>
      </c>
      <c r="P9" s="4" t="s">
        <v>1603</v>
      </c>
      <c r="Q9" s="4" t="s">
        <v>83</v>
      </c>
      <c r="R9" s="4" t="s">
        <v>86</v>
      </c>
      <c r="S9" s="4" t="s">
        <v>166</v>
      </c>
      <c r="T9" s="4" t="s">
        <v>83</v>
      </c>
      <c r="U9" s="4" t="s">
        <v>164</v>
      </c>
      <c r="V9" s="67" t="s">
        <v>1592</v>
      </c>
      <c r="W9" s="6" t="s">
        <v>318</v>
      </c>
      <c r="X9" s="67" t="s">
        <v>1592</v>
      </c>
      <c r="Y9" s="6" t="s">
        <v>293</v>
      </c>
      <c r="Z9" s="6" t="s">
        <v>138</v>
      </c>
      <c r="AA9" s="68">
        <v>2</v>
      </c>
      <c r="AB9" s="68">
        <v>12.5</v>
      </c>
      <c r="AC9" s="68">
        <v>25</v>
      </c>
    </row>
    <row r="10" spans="1:29">
      <c r="A10" s="4" t="s">
        <v>83</v>
      </c>
      <c r="B10" s="4" t="s">
        <v>720</v>
      </c>
      <c r="C10" s="6" t="s">
        <v>84</v>
      </c>
      <c r="D10" s="6" t="s">
        <v>84</v>
      </c>
      <c r="E10" s="6" t="s">
        <v>84</v>
      </c>
      <c r="F10" s="6" t="s">
        <v>189</v>
      </c>
      <c r="G10" s="6" t="s">
        <v>84</v>
      </c>
      <c r="H10" s="6" t="s">
        <v>84</v>
      </c>
      <c r="I10" s="6" t="s">
        <v>189</v>
      </c>
      <c r="J10" s="6" t="s">
        <v>123</v>
      </c>
      <c r="K10" s="6" t="s">
        <v>123</v>
      </c>
      <c r="N10" s="4" t="s">
        <v>1603</v>
      </c>
      <c r="O10" s="4" t="s">
        <v>161</v>
      </c>
      <c r="P10" s="4" t="s">
        <v>83</v>
      </c>
      <c r="Q10" s="4" t="s">
        <v>83</v>
      </c>
      <c r="R10" s="4" t="s">
        <v>836</v>
      </c>
      <c r="S10" s="4" t="s">
        <v>167</v>
      </c>
      <c r="T10" s="4" t="s">
        <v>83</v>
      </c>
      <c r="U10" s="4" t="s">
        <v>164</v>
      </c>
      <c r="V10" s="67" t="s">
        <v>1592</v>
      </c>
      <c r="W10" s="6" t="s">
        <v>318</v>
      </c>
      <c r="X10" s="67" t="s">
        <v>1592</v>
      </c>
      <c r="Y10" s="6" t="s">
        <v>296</v>
      </c>
      <c r="Z10" s="6" t="s">
        <v>209</v>
      </c>
      <c r="AA10" s="68">
        <v>3</v>
      </c>
      <c r="AB10" s="68">
        <v>12.5</v>
      </c>
      <c r="AC10" s="68">
        <v>37.5</v>
      </c>
    </row>
    <row r="11" spans="1:29">
      <c r="A11" s="4" t="s">
        <v>83</v>
      </c>
      <c r="B11" s="4" t="s">
        <v>93</v>
      </c>
      <c r="C11" s="6" t="s">
        <v>198</v>
      </c>
      <c r="D11" s="6" t="s">
        <v>84</v>
      </c>
      <c r="E11" s="6" t="s">
        <v>84</v>
      </c>
      <c r="F11" s="6" t="s">
        <v>84</v>
      </c>
      <c r="G11" s="6" t="s">
        <v>84</v>
      </c>
      <c r="H11" s="6" t="s">
        <v>84</v>
      </c>
      <c r="I11" s="6" t="s">
        <v>85</v>
      </c>
      <c r="J11" s="6" t="s">
        <v>123</v>
      </c>
      <c r="K11" s="6" t="s">
        <v>123</v>
      </c>
      <c r="N11" s="4" t="s">
        <v>319</v>
      </c>
      <c r="O11" s="4" t="s">
        <v>161</v>
      </c>
      <c r="P11" s="4" t="s">
        <v>1614</v>
      </c>
      <c r="Q11" s="4" t="s">
        <v>1112</v>
      </c>
      <c r="R11" s="4" t="s">
        <v>93</v>
      </c>
      <c r="S11" s="4" t="s">
        <v>168</v>
      </c>
      <c r="T11" s="4" t="s">
        <v>83</v>
      </c>
      <c r="U11" s="4" t="s">
        <v>164</v>
      </c>
      <c r="V11" s="67" t="s">
        <v>1592</v>
      </c>
      <c r="W11" s="6" t="s">
        <v>318</v>
      </c>
      <c r="X11" s="67" t="s">
        <v>1592</v>
      </c>
      <c r="Y11" s="6" t="s">
        <v>306</v>
      </c>
      <c r="Z11" s="6" t="s">
        <v>118</v>
      </c>
      <c r="AA11" s="68">
        <v>5</v>
      </c>
      <c r="AB11" s="68">
        <v>12.5</v>
      </c>
      <c r="AC11" s="68">
        <v>62.5</v>
      </c>
    </row>
    <row r="12" spans="1:29">
      <c r="A12" s="3" t="s">
        <v>282</v>
      </c>
      <c r="B12" s="4" t="s">
        <v>83</v>
      </c>
      <c r="C12" s="5" t="s">
        <v>117</v>
      </c>
      <c r="D12" s="5" t="s">
        <v>199</v>
      </c>
      <c r="E12" s="5" t="s">
        <v>95</v>
      </c>
      <c r="F12" s="5" t="s">
        <v>211</v>
      </c>
      <c r="G12" s="5" t="s">
        <v>88</v>
      </c>
      <c r="H12" s="5" t="s">
        <v>885</v>
      </c>
      <c r="I12" s="5" t="s">
        <v>1593</v>
      </c>
      <c r="J12" s="5" t="s">
        <v>1594</v>
      </c>
      <c r="K12" s="5" t="s">
        <v>1594</v>
      </c>
      <c r="N12" s="4" t="s">
        <v>1603</v>
      </c>
      <c r="O12" s="4" t="s">
        <v>161</v>
      </c>
      <c r="P12" s="4" t="s">
        <v>1603</v>
      </c>
      <c r="Q12" s="4" t="s">
        <v>83</v>
      </c>
      <c r="R12" s="4" t="s">
        <v>719</v>
      </c>
      <c r="S12" s="4" t="s">
        <v>170</v>
      </c>
      <c r="T12" s="4" t="s">
        <v>83</v>
      </c>
      <c r="U12" s="4" t="s">
        <v>164</v>
      </c>
      <c r="V12" s="67" t="s">
        <v>1592</v>
      </c>
      <c r="W12" s="6" t="s">
        <v>318</v>
      </c>
      <c r="X12" s="67" t="s">
        <v>1592</v>
      </c>
      <c r="Y12" s="6" t="s">
        <v>322</v>
      </c>
      <c r="Z12" s="6" t="s">
        <v>117</v>
      </c>
      <c r="AA12" s="68">
        <v>4</v>
      </c>
      <c r="AB12" s="68">
        <v>12.5</v>
      </c>
      <c r="AC12" s="68">
        <v>50</v>
      </c>
    </row>
    <row r="13" spans="1:29">
      <c r="A13" s="4" t="s">
        <v>83</v>
      </c>
      <c r="B13" s="4" t="s">
        <v>719</v>
      </c>
      <c r="C13" s="6" t="s">
        <v>84</v>
      </c>
      <c r="D13" s="6" t="s">
        <v>84</v>
      </c>
      <c r="E13" s="6" t="s">
        <v>84</v>
      </c>
      <c r="F13" s="6" t="s">
        <v>118</v>
      </c>
      <c r="G13" s="6" t="s">
        <v>209</v>
      </c>
      <c r="H13" s="6" t="s">
        <v>209</v>
      </c>
      <c r="I13" s="6" t="s">
        <v>84</v>
      </c>
      <c r="J13" s="6" t="s">
        <v>487</v>
      </c>
      <c r="K13" s="6" t="s">
        <v>487</v>
      </c>
      <c r="N13" s="4" t="s">
        <v>319</v>
      </c>
      <c r="O13" s="4" t="s">
        <v>161</v>
      </c>
      <c r="P13" s="4" t="s">
        <v>1615</v>
      </c>
      <c r="Q13" s="4" t="s">
        <v>787</v>
      </c>
      <c r="R13" s="4" t="s">
        <v>720</v>
      </c>
      <c r="S13" s="4" t="s">
        <v>163</v>
      </c>
      <c r="T13" s="4" t="s">
        <v>83</v>
      </c>
      <c r="U13" s="4" t="s">
        <v>164</v>
      </c>
      <c r="V13" s="67" t="s">
        <v>1591</v>
      </c>
      <c r="W13" s="6" t="s">
        <v>327</v>
      </c>
      <c r="X13" s="67" t="s">
        <v>1591</v>
      </c>
      <c r="Y13" s="6" t="s">
        <v>366</v>
      </c>
      <c r="Z13" s="6" t="s">
        <v>198</v>
      </c>
      <c r="AA13" s="68">
        <v>0.5</v>
      </c>
      <c r="AB13" s="68">
        <v>12.5</v>
      </c>
      <c r="AC13" s="68">
        <v>6.25</v>
      </c>
    </row>
    <row r="14" spans="1:29">
      <c r="A14" s="4" t="s">
        <v>83</v>
      </c>
      <c r="B14" s="4" t="s">
        <v>86</v>
      </c>
      <c r="C14" s="6" t="s">
        <v>117</v>
      </c>
      <c r="D14" s="6" t="s">
        <v>243</v>
      </c>
      <c r="E14" s="6" t="s">
        <v>85</v>
      </c>
      <c r="F14" s="6" t="s">
        <v>209</v>
      </c>
      <c r="G14" s="6" t="s">
        <v>84</v>
      </c>
      <c r="H14" s="6" t="s">
        <v>85</v>
      </c>
      <c r="I14" s="6" t="s">
        <v>84</v>
      </c>
      <c r="J14" s="6" t="s">
        <v>284</v>
      </c>
      <c r="K14" s="6" t="s">
        <v>284</v>
      </c>
      <c r="N14" s="4" t="s">
        <v>1603</v>
      </c>
      <c r="O14" s="4" t="s">
        <v>161</v>
      </c>
      <c r="P14" s="4" t="s">
        <v>1616</v>
      </c>
      <c r="Q14" s="4" t="s">
        <v>83</v>
      </c>
      <c r="R14" s="4" t="s">
        <v>720</v>
      </c>
      <c r="S14" s="4" t="s">
        <v>163</v>
      </c>
      <c r="T14" s="4" t="s">
        <v>83</v>
      </c>
      <c r="U14" s="4" t="s">
        <v>164</v>
      </c>
      <c r="V14" s="67" t="s">
        <v>1591</v>
      </c>
      <c r="W14" s="6" t="s">
        <v>306</v>
      </c>
      <c r="X14" s="67" t="s">
        <v>1591</v>
      </c>
      <c r="Y14" s="6" t="s">
        <v>354</v>
      </c>
      <c r="Z14" s="6" t="s">
        <v>198</v>
      </c>
      <c r="AA14" s="68">
        <v>0.5</v>
      </c>
      <c r="AB14" s="68">
        <v>12.5</v>
      </c>
      <c r="AC14" s="68">
        <v>6.25</v>
      </c>
    </row>
    <row r="15" spans="1:29">
      <c r="A15" s="4" t="s">
        <v>83</v>
      </c>
      <c r="B15" s="4" t="s">
        <v>836</v>
      </c>
      <c r="C15" s="6" t="s">
        <v>84</v>
      </c>
      <c r="D15" s="6" t="s">
        <v>84</v>
      </c>
      <c r="E15" s="6" t="s">
        <v>84</v>
      </c>
      <c r="F15" s="6" t="s">
        <v>84</v>
      </c>
      <c r="G15" s="6" t="s">
        <v>84</v>
      </c>
      <c r="H15" s="6" t="s">
        <v>138</v>
      </c>
      <c r="I15" s="6" t="s">
        <v>84</v>
      </c>
      <c r="J15" s="6" t="s">
        <v>138</v>
      </c>
      <c r="K15" s="6" t="s">
        <v>138</v>
      </c>
      <c r="N15" s="4" t="s">
        <v>1603</v>
      </c>
      <c r="O15" s="4" t="s">
        <v>161</v>
      </c>
      <c r="P15" s="4" t="s">
        <v>1617</v>
      </c>
      <c r="Q15" s="4" t="s">
        <v>83</v>
      </c>
      <c r="R15" s="4" t="s">
        <v>719</v>
      </c>
      <c r="S15" s="4" t="s">
        <v>170</v>
      </c>
      <c r="T15" s="4" t="s">
        <v>83</v>
      </c>
      <c r="U15" s="4" t="s">
        <v>164</v>
      </c>
      <c r="V15" s="67" t="s">
        <v>1591</v>
      </c>
      <c r="W15" s="6" t="s">
        <v>322</v>
      </c>
      <c r="X15" s="67" t="s">
        <v>1591</v>
      </c>
      <c r="Y15" s="6" t="s">
        <v>306</v>
      </c>
      <c r="Z15" s="6" t="s">
        <v>85</v>
      </c>
      <c r="AA15" s="68">
        <v>1</v>
      </c>
      <c r="AB15" s="68">
        <v>12.5</v>
      </c>
      <c r="AC15" s="68">
        <v>12.5</v>
      </c>
    </row>
    <row r="16" spans="1:29">
      <c r="A16" s="4" t="s">
        <v>83</v>
      </c>
      <c r="B16" s="4" t="s">
        <v>723</v>
      </c>
      <c r="C16" s="6" t="s">
        <v>84</v>
      </c>
      <c r="D16" s="6" t="s">
        <v>117</v>
      </c>
      <c r="E16" s="6" t="s">
        <v>88</v>
      </c>
      <c r="F16" s="6" t="s">
        <v>84</v>
      </c>
      <c r="G16" s="6" t="s">
        <v>84</v>
      </c>
      <c r="H16" s="6" t="s">
        <v>84</v>
      </c>
      <c r="I16" s="6" t="s">
        <v>84</v>
      </c>
      <c r="J16" s="6" t="s">
        <v>213</v>
      </c>
      <c r="K16" s="6" t="s">
        <v>213</v>
      </c>
      <c r="N16" s="4" t="s">
        <v>1603</v>
      </c>
      <c r="O16" s="4" t="s">
        <v>161</v>
      </c>
      <c r="P16" s="4" t="s">
        <v>83</v>
      </c>
      <c r="Q16" s="4" t="s">
        <v>83</v>
      </c>
      <c r="R16" s="4" t="s">
        <v>836</v>
      </c>
      <c r="S16" s="4" t="s">
        <v>167</v>
      </c>
      <c r="T16" s="4" t="s">
        <v>83</v>
      </c>
      <c r="U16" s="4" t="s">
        <v>164</v>
      </c>
      <c r="V16" s="67" t="s">
        <v>1591</v>
      </c>
      <c r="W16" s="6" t="s">
        <v>293</v>
      </c>
      <c r="X16" s="67" t="s">
        <v>1591</v>
      </c>
      <c r="Y16" s="6" t="s">
        <v>322</v>
      </c>
      <c r="Z16" s="6" t="s">
        <v>138</v>
      </c>
      <c r="AA16" s="68">
        <v>2</v>
      </c>
      <c r="AB16" s="68">
        <v>12.5</v>
      </c>
      <c r="AC16" s="68">
        <v>25</v>
      </c>
    </row>
    <row r="17" spans="1:29">
      <c r="A17" s="4" t="s">
        <v>83</v>
      </c>
      <c r="B17" s="4" t="s">
        <v>722</v>
      </c>
      <c r="C17" s="6" t="s">
        <v>84</v>
      </c>
      <c r="D17" s="6" t="s">
        <v>84</v>
      </c>
      <c r="E17" s="6" t="s">
        <v>84</v>
      </c>
      <c r="F17" s="6" t="s">
        <v>85</v>
      </c>
      <c r="G17" s="6" t="s">
        <v>84</v>
      </c>
      <c r="H17" s="6" t="s">
        <v>84</v>
      </c>
      <c r="I17" s="6" t="s">
        <v>84</v>
      </c>
      <c r="J17" s="6" t="s">
        <v>85</v>
      </c>
      <c r="K17" s="6" t="s">
        <v>85</v>
      </c>
      <c r="N17" s="4" t="s">
        <v>319</v>
      </c>
      <c r="O17" s="4" t="s">
        <v>161</v>
      </c>
      <c r="P17" s="4" t="s">
        <v>1618</v>
      </c>
      <c r="Q17" s="4" t="s">
        <v>83</v>
      </c>
      <c r="R17" s="4" t="s">
        <v>86</v>
      </c>
      <c r="S17" s="4" t="s">
        <v>166</v>
      </c>
      <c r="T17" s="4" t="s">
        <v>83</v>
      </c>
      <c r="U17" s="4" t="s">
        <v>164</v>
      </c>
      <c r="V17" s="67" t="s">
        <v>1591</v>
      </c>
      <c r="W17" s="6" t="s">
        <v>318</v>
      </c>
      <c r="X17" s="67" t="s">
        <v>1591</v>
      </c>
      <c r="Y17" s="6" t="s">
        <v>292</v>
      </c>
      <c r="Z17" s="6" t="s">
        <v>85</v>
      </c>
      <c r="AA17" s="68">
        <v>1</v>
      </c>
      <c r="AB17" s="68">
        <v>12.5</v>
      </c>
      <c r="AC17" s="68">
        <v>12.5</v>
      </c>
    </row>
    <row r="18" spans="1:29">
      <c r="A18" s="4" t="s">
        <v>83</v>
      </c>
      <c r="B18" s="4" t="s">
        <v>720</v>
      </c>
      <c r="C18" s="6" t="s">
        <v>84</v>
      </c>
      <c r="D18" s="6" t="s">
        <v>84</v>
      </c>
      <c r="E18" s="6" t="s">
        <v>84</v>
      </c>
      <c r="F18" s="6" t="s">
        <v>117</v>
      </c>
      <c r="G18" s="6" t="s">
        <v>84</v>
      </c>
      <c r="H18" s="6" t="s">
        <v>198</v>
      </c>
      <c r="I18" s="6" t="s">
        <v>252</v>
      </c>
      <c r="J18" s="6" t="s">
        <v>763</v>
      </c>
      <c r="K18" s="6" t="s">
        <v>763</v>
      </c>
      <c r="N18" s="4" t="s">
        <v>319</v>
      </c>
      <c r="O18" s="4" t="s">
        <v>161</v>
      </c>
      <c r="P18" s="4" t="s">
        <v>83</v>
      </c>
      <c r="Q18" s="4" t="s">
        <v>83</v>
      </c>
      <c r="R18" s="4" t="s">
        <v>836</v>
      </c>
      <c r="S18" s="4" t="s">
        <v>167</v>
      </c>
      <c r="T18" s="4" t="s">
        <v>83</v>
      </c>
      <c r="U18" s="4" t="s">
        <v>164</v>
      </c>
      <c r="V18" s="67" t="s">
        <v>1591</v>
      </c>
      <c r="W18" s="6" t="s">
        <v>318</v>
      </c>
      <c r="X18" s="67" t="s">
        <v>1591</v>
      </c>
      <c r="Y18" s="6" t="s">
        <v>293</v>
      </c>
      <c r="Z18" s="6" t="s">
        <v>138</v>
      </c>
      <c r="AA18" s="68">
        <v>2</v>
      </c>
      <c r="AB18" s="68">
        <v>12.5</v>
      </c>
      <c r="AC18" s="68">
        <v>25</v>
      </c>
    </row>
    <row r="19" spans="1:29">
      <c r="A19" s="4" t="s">
        <v>83</v>
      </c>
      <c r="B19" s="4" t="s">
        <v>93</v>
      </c>
      <c r="C19" s="6" t="s">
        <v>84</v>
      </c>
      <c r="D19" s="6" t="s">
        <v>84</v>
      </c>
      <c r="E19" s="6" t="s">
        <v>84</v>
      </c>
      <c r="F19" s="6" t="s">
        <v>84</v>
      </c>
      <c r="G19" s="6" t="s">
        <v>209</v>
      </c>
      <c r="H19" s="6" t="s">
        <v>117</v>
      </c>
      <c r="I19" s="6" t="s">
        <v>118</v>
      </c>
      <c r="J19" s="6" t="s">
        <v>485</v>
      </c>
      <c r="K19" s="6" t="s">
        <v>485</v>
      </c>
      <c r="N19" s="4" t="s">
        <v>319</v>
      </c>
      <c r="O19" s="4" t="s">
        <v>161</v>
      </c>
      <c r="P19" s="4" t="s">
        <v>83</v>
      </c>
      <c r="Q19" s="4" t="s">
        <v>1112</v>
      </c>
      <c r="R19" s="4" t="s">
        <v>93</v>
      </c>
      <c r="S19" s="4" t="s">
        <v>168</v>
      </c>
      <c r="T19" s="4" t="s">
        <v>83</v>
      </c>
      <c r="U19" s="4" t="s">
        <v>164</v>
      </c>
      <c r="V19" s="67" t="s">
        <v>1591</v>
      </c>
      <c r="W19" s="6" t="s">
        <v>318</v>
      </c>
      <c r="X19" s="67" t="s">
        <v>1591</v>
      </c>
      <c r="Y19" s="6" t="s">
        <v>322</v>
      </c>
      <c r="Z19" s="6" t="s">
        <v>117</v>
      </c>
      <c r="AA19" s="68">
        <v>4</v>
      </c>
      <c r="AB19" s="68">
        <v>12.5</v>
      </c>
      <c r="AC19" s="68">
        <v>50</v>
      </c>
    </row>
    <row r="20" spans="1:29">
      <c r="A20" s="3" t="s">
        <v>642</v>
      </c>
      <c r="B20" s="4" t="s">
        <v>83</v>
      </c>
      <c r="C20" s="5" t="s">
        <v>84</v>
      </c>
      <c r="D20" s="5" t="s">
        <v>138</v>
      </c>
      <c r="E20" s="5" t="s">
        <v>84</v>
      </c>
      <c r="F20" s="5" t="s">
        <v>85</v>
      </c>
      <c r="G20" s="5" t="s">
        <v>85</v>
      </c>
      <c r="H20" s="5" t="s">
        <v>84</v>
      </c>
      <c r="I20" s="5" t="s">
        <v>84</v>
      </c>
      <c r="J20" s="5" t="s">
        <v>117</v>
      </c>
      <c r="K20" s="5" t="s">
        <v>117</v>
      </c>
      <c r="N20" s="4" t="s">
        <v>319</v>
      </c>
      <c r="O20" s="4" t="s">
        <v>161</v>
      </c>
      <c r="P20" s="4" t="s">
        <v>1619</v>
      </c>
      <c r="Q20" s="4" t="s">
        <v>83</v>
      </c>
      <c r="R20" s="4" t="s">
        <v>719</v>
      </c>
      <c r="S20" s="4" t="s">
        <v>170</v>
      </c>
      <c r="T20" s="4" t="s">
        <v>83</v>
      </c>
      <c r="U20" s="4" t="s">
        <v>164</v>
      </c>
      <c r="V20" s="67" t="s">
        <v>1591</v>
      </c>
      <c r="W20" s="6" t="s">
        <v>318</v>
      </c>
      <c r="X20" s="67" t="s">
        <v>1591</v>
      </c>
      <c r="Y20" s="6" t="s">
        <v>296</v>
      </c>
      <c r="Z20" s="6" t="s">
        <v>209</v>
      </c>
      <c r="AA20" s="68">
        <v>3</v>
      </c>
      <c r="AB20" s="68">
        <v>12.5</v>
      </c>
      <c r="AC20" s="68">
        <v>37.5</v>
      </c>
    </row>
    <row r="21" spans="1:29">
      <c r="A21" s="4" t="s">
        <v>83</v>
      </c>
      <c r="B21" s="4" t="s">
        <v>836</v>
      </c>
      <c r="C21" s="6" t="s">
        <v>84</v>
      </c>
      <c r="D21" s="6" t="s">
        <v>138</v>
      </c>
      <c r="E21" s="6" t="s">
        <v>84</v>
      </c>
      <c r="F21" s="6" t="s">
        <v>84</v>
      </c>
      <c r="G21" s="6" t="s">
        <v>84</v>
      </c>
      <c r="H21" s="6" t="s">
        <v>84</v>
      </c>
      <c r="I21" s="6" t="s">
        <v>84</v>
      </c>
      <c r="J21" s="6" t="s">
        <v>138</v>
      </c>
      <c r="K21" s="6" t="s">
        <v>138</v>
      </c>
      <c r="N21" s="4" t="s">
        <v>692</v>
      </c>
      <c r="O21" s="4" t="s">
        <v>161</v>
      </c>
      <c r="P21" s="4" t="s">
        <v>1620</v>
      </c>
      <c r="Q21" s="4" t="s">
        <v>1621</v>
      </c>
      <c r="R21" s="4" t="s">
        <v>723</v>
      </c>
      <c r="S21" s="4" t="s">
        <v>216</v>
      </c>
      <c r="T21" s="4" t="s">
        <v>83</v>
      </c>
      <c r="U21" s="4" t="s">
        <v>164</v>
      </c>
      <c r="V21" s="67" t="s">
        <v>1590</v>
      </c>
      <c r="W21" s="6" t="s">
        <v>328</v>
      </c>
      <c r="X21" s="67" t="s">
        <v>1590</v>
      </c>
      <c r="Y21" s="6" t="s">
        <v>377</v>
      </c>
      <c r="Z21" s="6" t="s">
        <v>85</v>
      </c>
      <c r="AA21" s="68">
        <v>1</v>
      </c>
      <c r="AB21" s="68">
        <v>12.5</v>
      </c>
      <c r="AC21" s="68">
        <v>12.5</v>
      </c>
    </row>
    <row r="22" spans="1:29">
      <c r="A22" s="4" t="s">
        <v>83</v>
      </c>
      <c r="B22" s="4" t="s">
        <v>723</v>
      </c>
      <c r="C22" s="6" t="s">
        <v>84</v>
      </c>
      <c r="D22" s="6" t="s">
        <v>84</v>
      </c>
      <c r="E22" s="6" t="s">
        <v>84</v>
      </c>
      <c r="F22" s="6" t="s">
        <v>85</v>
      </c>
      <c r="G22" s="6" t="s">
        <v>85</v>
      </c>
      <c r="H22" s="6" t="s">
        <v>84</v>
      </c>
      <c r="I22" s="6" t="s">
        <v>84</v>
      </c>
      <c r="J22" s="6" t="s">
        <v>138</v>
      </c>
      <c r="K22" s="6" t="s">
        <v>138</v>
      </c>
      <c r="N22" s="4" t="s">
        <v>177</v>
      </c>
      <c r="O22" s="4" t="s">
        <v>161</v>
      </c>
      <c r="P22" s="4" t="s">
        <v>1603</v>
      </c>
      <c r="Q22" s="4" t="s">
        <v>83</v>
      </c>
      <c r="R22" s="4" t="s">
        <v>719</v>
      </c>
      <c r="S22" s="4" t="s">
        <v>170</v>
      </c>
      <c r="T22" s="4" t="s">
        <v>83</v>
      </c>
      <c r="U22" s="4" t="s">
        <v>164</v>
      </c>
      <c r="V22" s="67" t="s">
        <v>1590</v>
      </c>
      <c r="W22" s="6" t="s">
        <v>307</v>
      </c>
      <c r="X22" s="67" t="s">
        <v>1590</v>
      </c>
      <c r="Y22" s="6" t="s">
        <v>327</v>
      </c>
      <c r="Z22" s="6" t="s">
        <v>85</v>
      </c>
      <c r="AA22" s="68">
        <v>1</v>
      </c>
      <c r="AB22" s="68">
        <v>12.5</v>
      </c>
      <c r="AC22" s="68">
        <v>12.5</v>
      </c>
    </row>
    <row r="23" spans="1:29">
      <c r="A23" s="3" t="s">
        <v>286</v>
      </c>
      <c r="B23" s="4" t="s">
        <v>83</v>
      </c>
      <c r="C23" s="5" t="s">
        <v>84</v>
      </c>
      <c r="D23" s="5" t="s">
        <v>84</v>
      </c>
      <c r="E23" s="5" t="s">
        <v>141</v>
      </c>
      <c r="F23" s="5" t="s">
        <v>84</v>
      </c>
      <c r="G23" s="5" t="s">
        <v>84</v>
      </c>
      <c r="H23" s="5" t="s">
        <v>84</v>
      </c>
      <c r="I23" s="5" t="s">
        <v>84</v>
      </c>
      <c r="J23" s="5" t="s">
        <v>141</v>
      </c>
      <c r="K23" s="5" t="s">
        <v>141</v>
      </c>
      <c r="N23" s="4" t="s">
        <v>319</v>
      </c>
      <c r="O23" s="4" t="s">
        <v>161</v>
      </c>
      <c r="P23" s="4" t="s">
        <v>1622</v>
      </c>
      <c r="Q23" s="4" t="s">
        <v>83</v>
      </c>
      <c r="R23" s="4" t="s">
        <v>719</v>
      </c>
      <c r="S23" s="4" t="s">
        <v>170</v>
      </c>
      <c r="T23" s="4" t="s">
        <v>83</v>
      </c>
      <c r="U23" s="4" t="s">
        <v>164</v>
      </c>
      <c r="V23" s="67" t="s">
        <v>1590</v>
      </c>
      <c r="W23" s="6" t="s">
        <v>293</v>
      </c>
      <c r="X23" s="67" t="s">
        <v>1590</v>
      </c>
      <c r="Y23" s="6" t="s">
        <v>306</v>
      </c>
      <c r="Z23" s="6" t="s">
        <v>209</v>
      </c>
      <c r="AA23" s="68">
        <v>3</v>
      </c>
      <c r="AB23" s="68">
        <v>12.5</v>
      </c>
      <c r="AC23" s="68">
        <v>37.5</v>
      </c>
    </row>
    <row r="24" spans="1:29">
      <c r="A24" s="4" t="s">
        <v>83</v>
      </c>
      <c r="B24" s="4" t="s">
        <v>836</v>
      </c>
      <c r="C24" s="6" t="s">
        <v>84</v>
      </c>
      <c r="D24" s="6" t="s">
        <v>84</v>
      </c>
      <c r="E24" s="6" t="s">
        <v>141</v>
      </c>
      <c r="F24" s="6" t="s">
        <v>84</v>
      </c>
      <c r="G24" s="6" t="s">
        <v>84</v>
      </c>
      <c r="H24" s="6" t="s">
        <v>84</v>
      </c>
      <c r="I24" s="6" t="s">
        <v>84</v>
      </c>
      <c r="J24" s="6" t="s">
        <v>141</v>
      </c>
      <c r="K24" s="6" t="s">
        <v>141</v>
      </c>
      <c r="N24" s="4" t="s">
        <v>1603</v>
      </c>
      <c r="O24" s="4" t="s">
        <v>161</v>
      </c>
      <c r="P24" s="4" t="s">
        <v>1617</v>
      </c>
      <c r="Q24" s="4" t="s">
        <v>83</v>
      </c>
      <c r="R24" s="4" t="s">
        <v>86</v>
      </c>
      <c r="S24" s="4" t="s">
        <v>166</v>
      </c>
      <c r="T24" s="4" t="s">
        <v>83</v>
      </c>
      <c r="U24" s="4" t="s">
        <v>164</v>
      </c>
      <c r="V24" s="67" t="s">
        <v>1590</v>
      </c>
      <c r="W24" s="6" t="s">
        <v>318</v>
      </c>
      <c r="X24" s="67" t="s">
        <v>1590</v>
      </c>
      <c r="Y24" s="6" t="s">
        <v>296</v>
      </c>
      <c r="Z24" s="6" t="s">
        <v>209</v>
      </c>
      <c r="AA24" s="68">
        <v>3</v>
      </c>
      <c r="AB24" s="68">
        <v>12.5</v>
      </c>
      <c r="AC24" s="68">
        <v>37.5</v>
      </c>
    </row>
    <row r="25" spans="1:29">
      <c r="A25" s="3" t="s">
        <v>105</v>
      </c>
      <c r="B25" s="4" t="s">
        <v>83</v>
      </c>
      <c r="C25" s="5" t="s">
        <v>84</v>
      </c>
      <c r="D25" s="5" t="s">
        <v>84</v>
      </c>
      <c r="E25" s="5" t="s">
        <v>84</v>
      </c>
      <c r="F25" s="5" t="s">
        <v>198</v>
      </c>
      <c r="G25" s="5" t="s">
        <v>85</v>
      </c>
      <c r="H25" s="5" t="s">
        <v>84</v>
      </c>
      <c r="I25" s="5" t="s">
        <v>84</v>
      </c>
      <c r="J25" s="5" t="s">
        <v>123</v>
      </c>
      <c r="K25" s="5" t="s">
        <v>123</v>
      </c>
      <c r="N25" s="4" t="s">
        <v>319</v>
      </c>
      <c r="O25" s="4" t="s">
        <v>161</v>
      </c>
      <c r="P25" s="4" t="s">
        <v>1614</v>
      </c>
      <c r="Q25" s="4" t="s">
        <v>1191</v>
      </c>
      <c r="R25" s="4" t="s">
        <v>93</v>
      </c>
      <c r="S25" s="4" t="s">
        <v>168</v>
      </c>
      <c r="T25" s="4" t="s">
        <v>83</v>
      </c>
      <c r="U25" s="4" t="s">
        <v>164</v>
      </c>
      <c r="V25" s="67" t="s">
        <v>1590</v>
      </c>
      <c r="W25" s="6" t="s">
        <v>318</v>
      </c>
      <c r="X25" s="67" t="s">
        <v>1590</v>
      </c>
      <c r="Y25" s="6" t="s">
        <v>296</v>
      </c>
      <c r="Z25" s="6" t="s">
        <v>209</v>
      </c>
      <c r="AA25" s="68">
        <v>3</v>
      </c>
      <c r="AB25" s="68">
        <v>12.5</v>
      </c>
      <c r="AC25" s="68">
        <v>37.5</v>
      </c>
    </row>
    <row r="26" spans="1:29">
      <c r="A26" s="4" t="s">
        <v>83</v>
      </c>
      <c r="B26" s="4" t="s">
        <v>719</v>
      </c>
      <c r="C26" s="6" t="s">
        <v>84</v>
      </c>
      <c r="D26" s="6" t="s">
        <v>84</v>
      </c>
      <c r="E26" s="6" t="s">
        <v>84</v>
      </c>
      <c r="F26" s="6" t="s">
        <v>84</v>
      </c>
      <c r="G26" s="6" t="s">
        <v>85</v>
      </c>
      <c r="H26" s="6" t="s">
        <v>84</v>
      </c>
      <c r="I26" s="6" t="s">
        <v>84</v>
      </c>
      <c r="J26" s="6" t="s">
        <v>85</v>
      </c>
      <c r="K26" s="6" t="s">
        <v>85</v>
      </c>
      <c r="N26" s="4" t="s">
        <v>319</v>
      </c>
      <c r="O26" s="4" t="s">
        <v>161</v>
      </c>
      <c r="P26" s="4" t="s">
        <v>1623</v>
      </c>
      <c r="Q26" s="4" t="s">
        <v>1142</v>
      </c>
      <c r="R26" s="4" t="s">
        <v>722</v>
      </c>
      <c r="S26" s="4" t="s">
        <v>165</v>
      </c>
      <c r="T26" s="4" t="s">
        <v>83</v>
      </c>
      <c r="U26" s="4" t="s">
        <v>164</v>
      </c>
      <c r="V26" s="67" t="s">
        <v>1589</v>
      </c>
      <c r="W26" s="6" t="s">
        <v>359</v>
      </c>
      <c r="X26" s="67" t="s">
        <v>1589</v>
      </c>
      <c r="Y26" s="6" t="s">
        <v>754</v>
      </c>
      <c r="Z26" s="6" t="s">
        <v>85</v>
      </c>
      <c r="AA26" s="68">
        <v>1</v>
      </c>
      <c r="AB26" s="68">
        <v>12.5</v>
      </c>
      <c r="AC26" s="68">
        <v>12.5</v>
      </c>
    </row>
    <row r="27" spans="1:29">
      <c r="A27" s="4" t="s">
        <v>83</v>
      </c>
      <c r="B27" s="4" t="s">
        <v>836</v>
      </c>
      <c r="C27" s="6" t="s">
        <v>84</v>
      </c>
      <c r="D27" s="6" t="s">
        <v>84</v>
      </c>
      <c r="E27" s="6" t="s">
        <v>84</v>
      </c>
      <c r="F27" s="6" t="s">
        <v>198</v>
      </c>
      <c r="G27" s="6" t="s">
        <v>84</v>
      </c>
      <c r="H27" s="6" t="s">
        <v>84</v>
      </c>
      <c r="I27" s="6" t="s">
        <v>84</v>
      </c>
      <c r="J27" s="6" t="s">
        <v>198</v>
      </c>
      <c r="K27" s="6" t="s">
        <v>198</v>
      </c>
      <c r="N27" s="4" t="s">
        <v>319</v>
      </c>
      <c r="O27" s="4" t="s">
        <v>161</v>
      </c>
      <c r="P27" s="4" t="s">
        <v>1624</v>
      </c>
      <c r="Q27" s="4" t="s">
        <v>83</v>
      </c>
      <c r="R27" s="4" t="s">
        <v>720</v>
      </c>
      <c r="S27" s="4" t="s">
        <v>163</v>
      </c>
      <c r="T27" s="4" t="s">
        <v>83</v>
      </c>
      <c r="U27" s="4" t="s">
        <v>164</v>
      </c>
      <c r="V27" s="67" t="s">
        <v>1589</v>
      </c>
      <c r="W27" s="6" t="s">
        <v>328</v>
      </c>
      <c r="X27" s="67" t="s">
        <v>1589</v>
      </c>
      <c r="Y27" s="6" t="s">
        <v>754</v>
      </c>
      <c r="Z27" s="6" t="s">
        <v>117</v>
      </c>
      <c r="AA27" s="68">
        <v>4</v>
      </c>
      <c r="AB27" s="68">
        <v>12.5</v>
      </c>
      <c r="AC27" s="68">
        <v>50</v>
      </c>
    </row>
    <row r="28" spans="1:29">
      <c r="A28" s="3" t="s">
        <v>1221</v>
      </c>
      <c r="B28" s="4" t="s">
        <v>83</v>
      </c>
      <c r="C28" s="5" t="s">
        <v>84</v>
      </c>
      <c r="D28" s="5" t="s">
        <v>84</v>
      </c>
      <c r="E28" s="5" t="s">
        <v>85</v>
      </c>
      <c r="F28" s="5" t="s">
        <v>84</v>
      </c>
      <c r="G28" s="5" t="s">
        <v>84</v>
      </c>
      <c r="H28" s="5" t="s">
        <v>84</v>
      </c>
      <c r="I28" s="5" t="s">
        <v>198</v>
      </c>
      <c r="J28" s="5" t="s">
        <v>123</v>
      </c>
      <c r="K28" s="5" t="s">
        <v>123</v>
      </c>
      <c r="N28" s="4" t="s">
        <v>692</v>
      </c>
      <c r="O28" s="4" t="s">
        <v>161</v>
      </c>
      <c r="P28" s="4" t="s">
        <v>1625</v>
      </c>
      <c r="Q28" s="4" t="s">
        <v>1626</v>
      </c>
      <c r="R28" s="4" t="s">
        <v>723</v>
      </c>
      <c r="S28" s="4" t="s">
        <v>216</v>
      </c>
      <c r="T28" s="4" t="s">
        <v>83</v>
      </c>
      <c r="U28" s="4" t="s">
        <v>164</v>
      </c>
      <c r="V28" s="67" t="s">
        <v>1589</v>
      </c>
      <c r="W28" s="6" t="s">
        <v>327</v>
      </c>
      <c r="X28" s="67" t="s">
        <v>1589</v>
      </c>
      <c r="Y28" s="6" t="s">
        <v>328</v>
      </c>
      <c r="Z28" s="6" t="s">
        <v>85</v>
      </c>
      <c r="AA28" s="68">
        <v>1</v>
      </c>
      <c r="AB28" s="68">
        <v>12.5</v>
      </c>
      <c r="AC28" s="68">
        <v>12.5</v>
      </c>
    </row>
    <row r="29" spans="1:29">
      <c r="A29" s="4" t="s">
        <v>83</v>
      </c>
      <c r="B29" s="4" t="s">
        <v>719</v>
      </c>
      <c r="C29" s="6" t="s">
        <v>84</v>
      </c>
      <c r="D29" s="6" t="s">
        <v>84</v>
      </c>
      <c r="E29" s="6" t="s">
        <v>84</v>
      </c>
      <c r="F29" s="6" t="s">
        <v>84</v>
      </c>
      <c r="G29" s="6" t="s">
        <v>84</v>
      </c>
      <c r="H29" s="6" t="s">
        <v>84</v>
      </c>
      <c r="I29" s="6" t="s">
        <v>198</v>
      </c>
      <c r="J29" s="6" t="s">
        <v>198</v>
      </c>
      <c r="K29" s="6" t="s">
        <v>198</v>
      </c>
      <c r="N29" s="4" t="s">
        <v>319</v>
      </c>
      <c r="O29" s="4" t="s">
        <v>161</v>
      </c>
      <c r="P29" s="4" t="s">
        <v>1627</v>
      </c>
      <c r="Q29" s="4" t="s">
        <v>83</v>
      </c>
      <c r="R29" s="4" t="s">
        <v>86</v>
      </c>
      <c r="S29" s="4" t="s">
        <v>166</v>
      </c>
      <c r="T29" s="4" t="s">
        <v>83</v>
      </c>
      <c r="U29" s="4" t="s">
        <v>164</v>
      </c>
      <c r="V29" s="67" t="s">
        <v>1589</v>
      </c>
      <c r="W29" s="6" t="s">
        <v>322</v>
      </c>
      <c r="X29" s="67" t="s">
        <v>1589</v>
      </c>
      <c r="Y29" s="6" t="s">
        <v>327</v>
      </c>
      <c r="Z29" s="6" t="s">
        <v>209</v>
      </c>
      <c r="AA29" s="68">
        <v>3</v>
      </c>
      <c r="AB29" s="68">
        <v>12.5</v>
      </c>
      <c r="AC29" s="68">
        <v>37.5</v>
      </c>
    </row>
    <row r="30" spans="1:29">
      <c r="A30" s="4" t="s">
        <v>83</v>
      </c>
      <c r="B30" s="4" t="s">
        <v>86</v>
      </c>
      <c r="C30" s="6" t="s">
        <v>84</v>
      </c>
      <c r="D30" s="6" t="s">
        <v>84</v>
      </c>
      <c r="E30" s="6" t="s">
        <v>85</v>
      </c>
      <c r="F30" s="6" t="s">
        <v>84</v>
      </c>
      <c r="G30" s="6" t="s">
        <v>84</v>
      </c>
      <c r="H30" s="6" t="s">
        <v>84</v>
      </c>
      <c r="I30" s="6" t="s">
        <v>84</v>
      </c>
      <c r="J30" s="6" t="s">
        <v>85</v>
      </c>
      <c r="K30" s="6" t="s">
        <v>85</v>
      </c>
      <c r="N30" s="4" t="s">
        <v>177</v>
      </c>
      <c r="O30" s="4" t="s">
        <v>161</v>
      </c>
      <c r="P30" s="4" t="s">
        <v>83</v>
      </c>
      <c r="Q30" s="4" t="s">
        <v>83</v>
      </c>
      <c r="R30" s="4" t="s">
        <v>836</v>
      </c>
      <c r="S30" s="4" t="s">
        <v>167</v>
      </c>
      <c r="T30" s="4" t="s">
        <v>83</v>
      </c>
      <c r="U30" s="4" t="s">
        <v>164</v>
      </c>
      <c r="V30" s="67" t="s">
        <v>1589</v>
      </c>
      <c r="W30" s="6" t="s">
        <v>293</v>
      </c>
      <c r="X30" s="67" t="s">
        <v>1589</v>
      </c>
      <c r="Y30" s="6" t="s">
        <v>298</v>
      </c>
      <c r="Z30" s="6" t="s">
        <v>198</v>
      </c>
      <c r="AA30" s="68">
        <v>0.5</v>
      </c>
      <c r="AB30" s="68">
        <v>12.5</v>
      </c>
      <c r="AC30" s="68">
        <v>6.25</v>
      </c>
    </row>
    <row r="31" spans="1:29">
      <c r="A31" s="3" t="s">
        <v>1595</v>
      </c>
      <c r="B31" s="4" t="s">
        <v>83</v>
      </c>
      <c r="C31" s="5" t="s">
        <v>138</v>
      </c>
      <c r="D31" s="5" t="s">
        <v>84</v>
      </c>
      <c r="E31" s="5" t="s">
        <v>118</v>
      </c>
      <c r="F31" s="5" t="s">
        <v>138</v>
      </c>
      <c r="G31" s="5" t="s">
        <v>209</v>
      </c>
      <c r="H31" s="5" t="s">
        <v>245</v>
      </c>
      <c r="I31" s="5" t="s">
        <v>485</v>
      </c>
      <c r="J31" s="5" t="s">
        <v>1222</v>
      </c>
      <c r="K31" s="5" t="s">
        <v>1222</v>
      </c>
      <c r="N31" s="4" t="s">
        <v>160</v>
      </c>
      <c r="O31" s="4" t="s">
        <v>161</v>
      </c>
      <c r="P31" s="4" t="s">
        <v>1628</v>
      </c>
      <c r="Q31" s="4" t="s">
        <v>83</v>
      </c>
      <c r="R31" s="4" t="s">
        <v>86</v>
      </c>
      <c r="S31" s="4" t="s">
        <v>166</v>
      </c>
      <c r="T31" s="4" t="s">
        <v>83</v>
      </c>
      <c r="U31" s="4" t="s">
        <v>164</v>
      </c>
      <c r="V31" s="67" t="s">
        <v>1589</v>
      </c>
      <c r="W31" s="6" t="s">
        <v>292</v>
      </c>
      <c r="X31" s="67" t="s">
        <v>1589</v>
      </c>
      <c r="Y31" s="6" t="s">
        <v>296</v>
      </c>
      <c r="Z31" s="6" t="s">
        <v>138</v>
      </c>
      <c r="AA31" s="68">
        <v>2</v>
      </c>
      <c r="AB31" s="68">
        <v>12.5</v>
      </c>
      <c r="AC31" s="68">
        <v>25</v>
      </c>
    </row>
    <row r="32" spans="1:29">
      <c r="A32" s="4" t="s">
        <v>83</v>
      </c>
      <c r="B32" s="4" t="s">
        <v>719</v>
      </c>
      <c r="C32" s="6" t="s">
        <v>84</v>
      </c>
      <c r="D32" s="6" t="s">
        <v>84</v>
      </c>
      <c r="E32" s="6" t="s">
        <v>84</v>
      </c>
      <c r="F32" s="6" t="s">
        <v>84</v>
      </c>
      <c r="G32" s="6" t="s">
        <v>84</v>
      </c>
      <c r="H32" s="6" t="s">
        <v>85</v>
      </c>
      <c r="I32" s="6" t="s">
        <v>117</v>
      </c>
      <c r="J32" s="6" t="s">
        <v>118</v>
      </c>
      <c r="K32" s="6" t="s">
        <v>118</v>
      </c>
      <c r="N32" s="4" t="s">
        <v>160</v>
      </c>
      <c r="O32" s="4" t="s">
        <v>161</v>
      </c>
      <c r="P32" s="4" t="s">
        <v>1629</v>
      </c>
      <c r="Q32" s="4" t="s">
        <v>83</v>
      </c>
      <c r="R32" s="4" t="s">
        <v>720</v>
      </c>
      <c r="S32" s="4" t="s">
        <v>163</v>
      </c>
      <c r="T32" s="4" t="s">
        <v>83</v>
      </c>
      <c r="U32" s="4" t="s">
        <v>164</v>
      </c>
      <c r="V32" s="67" t="s">
        <v>1589</v>
      </c>
      <c r="W32" s="6" t="s">
        <v>292</v>
      </c>
      <c r="X32" s="67" t="s">
        <v>1589</v>
      </c>
      <c r="Y32" s="6" t="s">
        <v>294</v>
      </c>
      <c r="Z32" s="6" t="s">
        <v>189</v>
      </c>
      <c r="AA32" s="68">
        <v>0.75</v>
      </c>
      <c r="AB32" s="68">
        <v>12.5</v>
      </c>
      <c r="AC32" s="68">
        <v>9.3800000000000008</v>
      </c>
    </row>
    <row r="33" spans="1:29">
      <c r="A33" s="4" t="s">
        <v>83</v>
      </c>
      <c r="B33" s="4" t="s">
        <v>86</v>
      </c>
      <c r="C33" s="6" t="s">
        <v>84</v>
      </c>
      <c r="D33" s="6" t="s">
        <v>84</v>
      </c>
      <c r="E33" s="6" t="s">
        <v>84</v>
      </c>
      <c r="F33" s="6" t="s">
        <v>84</v>
      </c>
      <c r="G33" s="6" t="s">
        <v>209</v>
      </c>
      <c r="H33" s="6" t="s">
        <v>84</v>
      </c>
      <c r="I33" s="6" t="s">
        <v>138</v>
      </c>
      <c r="J33" s="6" t="s">
        <v>118</v>
      </c>
      <c r="K33" s="6" t="s">
        <v>118</v>
      </c>
      <c r="N33" s="4" t="s">
        <v>160</v>
      </c>
      <c r="O33" s="4" t="s">
        <v>161</v>
      </c>
      <c r="P33" s="4" t="s">
        <v>1630</v>
      </c>
      <c r="Q33" s="4" t="s">
        <v>83</v>
      </c>
      <c r="R33" s="4" t="s">
        <v>722</v>
      </c>
      <c r="S33" s="4" t="s">
        <v>165</v>
      </c>
      <c r="T33" s="4" t="s">
        <v>83</v>
      </c>
      <c r="U33" s="4" t="s">
        <v>164</v>
      </c>
      <c r="V33" s="67" t="s">
        <v>1589</v>
      </c>
      <c r="W33" s="6" t="s">
        <v>292</v>
      </c>
      <c r="X33" s="67" t="s">
        <v>1589</v>
      </c>
      <c r="Y33" s="6" t="s">
        <v>294</v>
      </c>
      <c r="Z33" s="6" t="s">
        <v>189</v>
      </c>
      <c r="AA33" s="68">
        <v>0.75</v>
      </c>
      <c r="AB33" s="68">
        <v>12.5</v>
      </c>
      <c r="AC33" s="68">
        <v>9.3800000000000008</v>
      </c>
    </row>
    <row r="34" spans="1:29">
      <c r="A34" s="4" t="s">
        <v>83</v>
      </c>
      <c r="B34" s="4" t="s">
        <v>836</v>
      </c>
      <c r="C34" s="6" t="s">
        <v>138</v>
      </c>
      <c r="D34" s="6" t="s">
        <v>84</v>
      </c>
      <c r="E34" s="6" t="s">
        <v>118</v>
      </c>
      <c r="F34" s="6" t="s">
        <v>138</v>
      </c>
      <c r="G34" s="6" t="s">
        <v>84</v>
      </c>
      <c r="H34" s="6" t="s">
        <v>138</v>
      </c>
      <c r="I34" s="6" t="s">
        <v>209</v>
      </c>
      <c r="J34" s="6" t="s">
        <v>646</v>
      </c>
      <c r="K34" s="6" t="s">
        <v>646</v>
      </c>
      <c r="N34" s="4" t="s">
        <v>319</v>
      </c>
      <c r="O34" s="4" t="s">
        <v>161</v>
      </c>
      <c r="P34" s="4" t="s">
        <v>1622</v>
      </c>
      <c r="Q34" s="4" t="s">
        <v>83</v>
      </c>
      <c r="R34" s="4" t="s">
        <v>719</v>
      </c>
      <c r="S34" s="4" t="s">
        <v>170</v>
      </c>
      <c r="T34" s="4" t="s">
        <v>83</v>
      </c>
      <c r="U34" s="4" t="s">
        <v>164</v>
      </c>
      <c r="V34" s="67" t="s">
        <v>1589</v>
      </c>
      <c r="W34" s="6" t="s">
        <v>292</v>
      </c>
      <c r="X34" s="67" t="s">
        <v>1589</v>
      </c>
      <c r="Y34" s="6" t="s">
        <v>307</v>
      </c>
      <c r="Z34" s="6" t="s">
        <v>118</v>
      </c>
      <c r="AA34" s="68">
        <v>5</v>
      </c>
      <c r="AB34" s="68">
        <v>12.5</v>
      </c>
      <c r="AC34" s="68">
        <v>62.5</v>
      </c>
    </row>
    <row r="35" spans="1:29">
      <c r="A35" s="4" t="s">
        <v>83</v>
      </c>
      <c r="B35" s="4" t="s">
        <v>720</v>
      </c>
      <c r="C35" s="6" t="s">
        <v>84</v>
      </c>
      <c r="D35" s="6" t="s">
        <v>84</v>
      </c>
      <c r="E35" s="6" t="s">
        <v>84</v>
      </c>
      <c r="F35" s="6" t="s">
        <v>84</v>
      </c>
      <c r="G35" s="6" t="s">
        <v>84</v>
      </c>
      <c r="H35" s="6" t="s">
        <v>198</v>
      </c>
      <c r="I35" s="6" t="s">
        <v>209</v>
      </c>
      <c r="J35" s="6" t="s">
        <v>245</v>
      </c>
      <c r="K35" s="6" t="s">
        <v>245</v>
      </c>
      <c r="N35" s="4" t="s">
        <v>1603</v>
      </c>
      <c r="O35" s="4" t="s">
        <v>161</v>
      </c>
      <c r="P35" s="4" t="s">
        <v>83</v>
      </c>
      <c r="Q35" s="4" t="s">
        <v>83</v>
      </c>
      <c r="R35" s="4" t="s">
        <v>836</v>
      </c>
      <c r="S35" s="4" t="s">
        <v>167</v>
      </c>
      <c r="T35" s="4" t="s">
        <v>83</v>
      </c>
      <c r="U35" s="4" t="s">
        <v>164</v>
      </c>
      <c r="V35" s="67" t="s">
        <v>1589</v>
      </c>
      <c r="W35" s="6" t="s">
        <v>318</v>
      </c>
      <c r="X35" s="67" t="s">
        <v>1589</v>
      </c>
      <c r="Y35" s="6" t="s">
        <v>293</v>
      </c>
      <c r="Z35" s="6" t="s">
        <v>138</v>
      </c>
      <c r="AA35" s="68">
        <v>2</v>
      </c>
      <c r="AB35" s="68">
        <v>12.5</v>
      </c>
      <c r="AC35" s="68">
        <v>25</v>
      </c>
    </row>
    <row r="36" spans="1:29">
      <c r="A36" s="7" t="s">
        <v>94</v>
      </c>
      <c r="B36" s="8" t="s">
        <v>83</v>
      </c>
      <c r="C36" s="9" t="s">
        <v>244</v>
      </c>
      <c r="D36" s="9" t="s">
        <v>213</v>
      </c>
      <c r="E36" s="9" t="s">
        <v>1057</v>
      </c>
      <c r="F36" s="9" t="s">
        <v>1596</v>
      </c>
      <c r="G36" s="9" t="s">
        <v>487</v>
      </c>
      <c r="H36" s="9" t="s">
        <v>646</v>
      </c>
      <c r="I36" s="9" t="s">
        <v>1597</v>
      </c>
      <c r="J36" s="9" t="s">
        <v>1598</v>
      </c>
      <c r="K36" s="9" t="s">
        <v>1598</v>
      </c>
      <c r="N36" s="4" t="s">
        <v>319</v>
      </c>
      <c r="O36" s="4" t="s">
        <v>161</v>
      </c>
      <c r="P36" s="4" t="s">
        <v>1631</v>
      </c>
      <c r="Q36" s="4" t="s">
        <v>1359</v>
      </c>
      <c r="R36" s="4" t="s">
        <v>86</v>
      </c>
      <c r="S36" s="4" t="s">
        <v>166</v>
      </c>
      <c r="T36" s="4" t="s">
        <v>83</v>
      </c>
      <c r="U36" s="4" t="s">
        <v>164</v>
      </c>
      <c r="V36" s="67" t="s">
        <v>1588</v>
      </c>
      <c r="W36" s="6" t="s">
        <v>359</v>
      </c>
      <c r="X36" s="67" t="s">
        <v>1588</v>
      </c>
      <c r="Y36" s="6" t="s">
        <v>754</v>
      </c>
      <c r="Z36" s="6" t="s">
        <v>85</v>
      </c>
      <c r="AA36" s="68">
        <v>1</v>
      </c>
      <c r="AB36" s="68">
        <v>12.5</v>
      </c>
      <c r="AC36" s="68">
        <v>12.5</v>
      </c>
    </row>
    <row r="37" spans="1:29">
      <c r="N37" s="4" t="s">
        <v>31</v>
      </c>
      <c r="O37" s="4" t="s">
        <v>161</v>
      </c>
      <c r="P37" s="4" t="s">
        <v>83</v>
      </c>
      <c r="Q37" s="4" t="s">
        <v>83</v>
      </c>
      <c r="R37" s="4" t="s">
        <v>836</v>
      </c>
      <c r="S37" s="4" t="s">
        <v>167</v>
      </c>
      <c r="T37" s="4" t="s">
        <v>83</v>
      </c>
      <c r="U37" s="4" t="s">
        <v>164</v>
      </c>
      <c r="V37" s="67" t="s">
        <v>1588</v>
      </c>
      <c r="W37" s="6" t="s">
        <v>306</v>
      </c>
      <c r="X37" s="67" t="s">
        <v>1588</v>
      </c>
      <c r="Y37" s="6" t="s">
        <v>366</v>
      </c>
      <c r="Z37" s="6" t="s">
        <v>141</v>
      </c>
      <c r="AA37" s="68">
        <v>2.5</v>
      </c>
      <c r="AB37" s="68">
        <v>12.5</v>
      </c>
      <c r="AC37" s="68">
        <v>31.25</v>
      </c>
    </row>
    <row r="38" spans="1:29">
      <c r="J38" s="482" t="s">
        <v>839</v>
      </c>
      <c r="K38">
        <v>103</v>
      </c>
      <c r="N38" s="4" t="s">
        <v>1229</v>
      </c>
      <c r="O38" s="4" t="s">
        <v>161</v>
      </c>
      <c r="P38" s="4" t="s">
        <v>1632</v>
      </c>
      <c r="Q38" s="4" t="s">
        <v>83</v>
      </c>
      <c r="R38" s="4" t="s">
        <v>86</v>
      </c>
      <c r="S38" s="4" t="s">
        <v>166</v>
      </c>
      <c r="T38" s="4" t="s">
        <v>83</v>
      </c>
      <c r="U38" s="4" t="s">
        <v>164</v>
      </c>
      <c r="V38" s="67" t="s">
        <v>1588</v>
      </c>
      <c r="W38" s="6" t="s">
        <v>296</v>
      </c>
      <c r="X38" s="67" t="s">
        <v>1588</v>
      </c>
      <c r="Y38" s="6" t="s">
        <v>322</v>
      </c>
      <c r="Z38" s="6" t="s">
        <v>85</v>
      </c>
      <c r="AA38" s="68">
        <v>1</v>
      </c>
      <c r="AB38" s="68">
        <v>12.5</v>
      </c>
      <c r="AC38" s="68">
        <v>12.5</v>
      </c>
    </row>
    <row r="39" spans="1:29">
      <c r="N39" s="4" t="s">
        <v>319</v>
      </c>
      <c r="O39" s="4" t="s">
        <v>161</v>
      </c>
      <c r="P39" s="4" t="s">
        <v>1633</v>
      </c>
      <c r="Q39" s="4" t="s">
        <v>1367</v>
      </c>
      <c r="R39" s="4" t="s">
        <v>723</v>
      </c>
      <c r="S39" s="4" t="s">
        <v>216</v>
      </c>
      <c r="T39" s="4" t="s">
        <v>83</v>
      </c>
      <c r="U39" s="4" t="s">
        <v>164</v>
      </c>
      <c r="V39" s="67" t="s">
        <v>1588</v>
      </c>
      <c r="W39" s="6" t="s">
        <v>292</v>
      </c>
      <c r="X39" s="67" t="s">
        <v>1588</v>
      </c>
      <c r="Y39" s="6" t="s">
        <v>327</v>
      </c>
      <c r="Z39" s="6" t="s">
        <v>88</v>
      </c>
      <c r="AA39" s="68">
        <v>6</v>
      </c>
      <c r="AB39" s="68">
        <v>12.5</v>
      </c>
      <c r="AC39" s="68">
        <v>75</v>
      </c>
    </row>
    <row r="40" spans="1:29">
      <c r="N40" s="4" t="s">
        <v>1603</v>
      </c>
      <c r="O40" s="4" t="s">
        <v>161</v>
      </c>
      <c r="P40" s="4" t="s">
        <v>83</v>
      </c>
      <c r="Q40" s="4" t="s">
        <v>83</v>
      </c>
      <c r="R40" s="4" t="s">
        <v>836</v>
      </c>
      <c r="S40" s="4" t="s">
        <v>167</v>
      </c>
      <c r="T40" s="4" t="s">
        <v>83</v>
      </c>
      <c r="U40" s="4" t="s">
        <v>164</v>
      </c>
      <c r="V40" s="67" t="s">
        <v>1588</v>
      </c>
      <c r="W40" s="6" t="s">
        <v>318</v>
      </c>
      <c r="X40" s="67" t="s">
        <v>1588</v>
      </c>
      <c r="Y40" s="6" t="s">
        <v>306</v>
      </c>
      <c r="Z40" s="6" t="s">
        <v>118</v>
      </c>
      <c r="AA40" s="68">
        <v>5</v>
      </c>
      <c r="AB40" s="68">
        <v>12.5</v>
      </c>
      <c r="AC40" s="68">
        <v>62.5</v>
      </c>
    </row>
    <row r="41" spans="1:29">
      <c r="N41" s="4" t="s">
        <v>171</v>
      </c>
      <c r="O41" s="4" t="s">
        <v>161</v>
      </c>
      <c r="P41" s="4" t="s">
        <v>652</v>
      </c>
      <c r="Q41" s="4" t="s">
        <v>83</v>
      </c>
      <c r="R41" s="4" t="s">
        <v>86</v>
      </c>
      <c r="S41" s="4" t="s">
        <v>166</v>
      </c>
      <c r="T41" s="4" t="s">
        <v>83</v>
      </c>
      <c r="U41" s="4" t="s">
        <v>164</v>
      </c>
      <c r="V41" s="67" t="s">
        <v>1587</v>
      </c>
      <c r="W41" s="6" t="s">
        <v>328</v>
      </c>
      <c r="X41" s="67" t="s">
        <v>1587</v>
      </c>
      <c r="Y41" s="6" t="s">
        <v>423</v>
      </c>
      <c r="Z41" s="6" t="s">
        <v>139</v>
      </c>
      <c r="AA41" s="68">
        <v>0.25</v>
      </c>
      <c r="AB41" s="68">
        <v>12.5</v>
      </c>
      <c r="AC41" s="68">
        <v>3.13</v>
      </c>
    </row>
    <row r="42" spans="1:29">
      <c r="N42" s="4" t="s">
        <v>319</v>
      </c>
      <c r="O42" s="4" t="s">
        <v>161</v>
      </c>
      <c r="P42" s="4" t="s">
        <v>1634</v>
      </c>
      <c r="Q42" s="4" t="s">
        <v>1367</v>
      </c>
      <c r="R42" s="4" t="s">
        <v>723</v>
      </c>
      <c r="S42" s="4" t="s">
        <v>216</v>
      </c>
      <c r="T42" s="4" t="s">
        <v>83</v>
      </c>
      <c r="U42" s="4" t="s">
        <v>164</v>
      </c>
      <c r="V42" s="67" t="s">
        <v>1587</v>
      </c>
      <c r="W42" s="6" t="s">
        <v>293</v>
      </c>
      <c r="X42" s="67" t="s">
        <v>1587</v>
      </c>
      <c r="Y42" s="6" t="s">
        <v>307</v>
      </c>
      <c r="Z42" s="6" t="s">
        <v>117</v>
      </c>
      <c r="AA42" s="68">
        <v>4</v>
      </c>
      <c r="AB42" s="68">
        <v>12.5</v>
      </c>
      <c r="AC42" s="68">
        <v>50</v>
      </c>
    </row>
    <row r="43" spans="1:29">
      <c r="N43" s="4" t="s">
        <v>319</v>
      </c>
      <c r="O43" s="4" t="s">
        <v>161</v>
      </c>
      <c r="P43" s="4" t="s">
        <v>1635</v>
      </c>
      <c r="Q43" s="4" t="s">
        <v>1359</v>
      </c>
      <c r="R43" s="4" t="s">
        <v>86</v>
      </c>
      <c r="S43" s="4" t="s">
        <v>166</v>
      </c>
      <c r="T43" s="4" t="s">
        <v>83</v>
      </c>
      <c r="U43" s="4" t="s">
        <v>164</v>
      </c>
      <c r="V43" s="67" t="s">
        <v>1587</v>
      </c>
      <c r="W43" s="6" t="s">
        <v>318</v>
      </c>
      <c r="X43" s="67" t="s">
        <v>1587</v>
      </c>
      <c r="Y43" s="6" t="s">
        <v>778</v>
      </c>
      <c r="Z43" s="6" t="s">
        <v>243</v>
      </c>
      <c r="AA43" s="68">
        <v>3.75</v>
      </c>
      <c r="AB43" s="68">
        <v>12.5</v>
      </c>
      <c r="AC43" s="68">
        <v>46.88</v>
      </c>
    </row>
    <row r="44" spans="1:29">
      <c r="N44" s="4" t="s">
        <v>692</v>
      </c>
      <c r="O44" s="4" t="s">
        <v>161</v>
      </c>
      <c r="P44" s="4" t="s">
        <v>83</v>
      </c>
      <c r="Q44" s="4" t="s">
        <v>1636</v>
      </c>
      <c r="R44" s="4" t="s">
        <v>836</v>
      </c>
      <c r="S44" s="4" t="s">
        <v>167</v>
      </c>
      <c r="T44" s="4" t="s">
        <v>83</v>
      </c>
      <c r="U44" s="4" t="s">
        <v>164</v>
      </c>
      <c r="V44" s="67" t="s">
        <v>1587</v>
      </c>
      <c r="W44" s="6" t="s">
        <v>318</v>
      </c>
      <c r="X44" s="67" t="s">
        <v>1587</v>
      </c>
      <c r="Y44" s="6" t="s">
        <v>293</v>
      </c>
      <c r="Z44" s="6" t="s">
        <v>138</v>
      </c>
      <c r="AA44" s="68">
        <v>2</v>
      </c>
      <c r="AB44" s="68">
        <v>12.5</v>
      </c>
      <c r="AC44" s="68">
        <v>25</v>
      </c>
    </row>
    <row r="45" spans="1:29">
      <c r="N45" s="4" t="s">
        <v>319</v>
      </c>
      <c r="O45" s="4" t="s">
        <v>161</v>
      </c>
      <c r="P45" s="4" t="s">
        <v>1637</v>
      </c>
      <c r="Q45" s="4" t="s">
        <v>1359</v>
      </c>
      <c r="R45" s="4" t="s">
        <v>86</v>
      </c>
      <c r="S45" s="4" t="s">
        <v>166</v>
      </c>
      <c r="T45" s="4" t="s">
        <v>83</v>
      </c>
      <c r="U45" s="4" t="s">
        <v>164</v>
      </c>
      <c r="V45" s="67" t="s">
        <v>1586</v>
      </c>
      <c r="W45" s="6" t="s">
        <v>293</v>
      </c>
      <c r="X45" s="67" t="s">
        <v>1586</v>
      </c>
      <c r="Y45" s="6" t="s">
        <v>307</v>
      </c>
      <c r="Z45" s="6" t="s">
        <v>117</v>
      </c>
      <c r="AA45" s="68">
        <v>4</v>
      </c>
      <c r="AB45" s="68">
        <v>12.5</v>
      </c>
      <c r="AC45" s="68">
        <v>50</v>
      </c>
    </row>
    <row r="46" spans="1:29">
      <c r="N46" s="4" t="s">
        <v>1603</v>
      </c>
      <c r="O46" s="4" t="s">
        <v>161</v>
      </c>
      <c r="P46" s="4" t="s">
        <v>83</v>
      </c>
      <c r="Q46" s="4" t="s">
        <v>83</v>
      </c>
      <c r="R46" s="4" t="s">
        <v>836</v>
      </c>
      <c r="S46" s="4" t="s">
        <v>167</v>
      </c>
      <c r="T46" s="4" t="s">
        <v>83</v>
      </c>
      <c r="U46" s="4" t="s">
        <v>164</v>
      </c>
      <c r="V46" s="67" t="s">
        <v>1586</v>
      </c>
      <c r="W46" s="6" t="s">
        <v>987</v>
      </c>
      <c r="X46" s="67" t="s">
        <v>1586</v>
      </c>
      <c r="Y46" s="6" t="s">
        <v>944</v>
      </c>
      <c r="Z46" s="6" t="s">
        <v>138</v>
      </c>
      <c r="AA46" s="68">
        <v>2</v>
      </c>
      <c r="AB46" s="68">
        <v>12.5</v>
      </c>
      <c r="AC46" s="68">
        <v>25</v>
      </c>
    </row>
    <row r="47" spans="1:29">
      <c r="N47" s="4" t="s">
        <v>160</v>
      </c>
      <c r="O47" s="4" t="s">
        <v>161</v>
      </c>
      <c r="P47" s="4" t="s">
        <v>1068</v>
      </c>
      <c r="Q47" s="4" t="s">
        <v>83</v>
      </c>
      <c r="R47" s="4" t="s">
        <v>86</v>
      </c>
      <c r="S47" s="4" t="s">
        <v>166</v>
      </c>
      <c r="T47" s="4" t="s">
        <v>83</v>
      </c>
      <c r="U47" s="4" t="s">
        <v>164</v>
      </c>
      <c r="V47" s="67" t="s">
        <v>1586</v>
      </c>
      <c r="W47" s="6" t="s">
        <v>292</v>
      </c>
      <c r="X47" s="67" t="s">
        <v>1586</v>
      </c>
      <c r="Y47" s="6" t="s">
        <v>294</v>
      </c>
      <c r="Z47" s="6" t="s">
        <v>189</v>
      </c>
      <c r="AA47" s="68">
        <v>0.75</v>
      </c>
      <c r="AB47" s="68">
        <v>12.5</v>
      </c>
      <c r="AC47" s="68">
        <v>9.3800000000000008</v>
      </c>
    </row>
    <row r="48" spans="1:29">
      <c r="N48" s="4" t="s">
        <v>160</v>
      </c>
      <c r="O48" s="4" t="s">
        <v>161</v>
      </c>
      <c r="P48" s="4" t="s">
        <v>1638</v>
      </c>
      <c r="Q48" s="4" t="s">
        <v>83</v>
      </c>
      <c r="R48" s="4" t="s">
        <v>723</v>
      </c>
      <c r="S48" s="4" t="s">
        <v>216</v>
      </c>
      <c r="T48" s="4" t="s">
        <v>83</v>
      </c>
      <c r="U48" s="4" t="s">
        <v>164</v>
      </c>
      <c r="V48" s="67" t="s">
        <v>1586</v>
      </c>
      <c r="W48" s="6" t="s">
        <v>292</v>
      </c>
      <c r="X48" s="67" t="s">
        <v>1586</v>
      </c>
      <c r="Y48" s="6" t="s">
        <v>294</v>
      </c>
      <c r="Z48" s="6" t="s">
        <v>189</v>
      </c>
      <c r="AA48" s="68">
        <v>0.75</v>
      </c>
      <c r="AB48" s="68">
        <v>12.5</v>
      </c>
      <c r="AC48" s="68">
        <v>9.3800000000000008</v>
      </c>
    </row>
    <row r="49" spans="14:29">
      <c r="N49" s="4" t="s">
        <v>160</v>
      </c>
      <c r="O49" s="4" t="s">
        <v>161</v>
      </c>
      <c r="P49" s="4" t="s">
        <v>1639</v>
      </c>
      <c r="Q49" s="4" t="s">
        <v>83</v>
      </c>
      <c r="R49" s="4" t="s">
        <v>722</v>
      </c>
      <c r="S49" s="4" t="s">
        <v>165</v>
      </c>
      <c r="T49" s="4" t="s">
        <v>83</v>
      </c>
      <c r="U49" s="4" t="s">
        <v>164</v>
      </c>
      <c r="V49" s="67" t="s">
        <v>1586</v>
      </c>
      <c r="W49" s="6" t="s">
        <v>292</v>
      </c>
      <c r="X49" s="67" t="s">
        <v>1586</v>
      </c>
      <c r="Y49" s="6" t="s">
        <v>294</v>
      </c>
      <c r="Z49" s="6" t="s">
        <v>189</v>
      </c>
      <c r="AA49" s="68">
        <v>0.75</v>
      </c>
      <c r="AB49" s="68">
        <v>12.5</v>
      </c>
      <c r="AC49" s="68">
        <v>9.3800000000000008</v>
      </c>
    </row>
    <row r="50" spans="14:29">
      <c r="N50" s="4" t="s">
        <v>160</v>
      </c>
      <c r="O50" s="4" t="s">
        <v>161</v>
      </c>
      <c r="P50" s="4" t="s">
        <v>83</v>
      </c>
      <c r="Q50" s="4" t="s">
        <v>83</v>
      </c>
      <c r="R50" s="4" t="s">
        <v>836</v>
      </c>
      <c r="S50" s="4" t="s">
        <v>167</v>
      </c>
      <c r="T50" s="4" t="s">
        <v>83</v>
      </c>
      <c r="U50" s="4" t="s">
        <v>164</v>
      </c>
      <c r="V50" s="67" t="s">
        <v>1586</v>
      </c>
      <c r="W50" s="6" t="s">
        <v>318</v>
      </c>
      <c r="X50" s="67" t="s">
        <v>1586</v>
      </c>
      <c r="Y50" s="6" t="s">
        <v>406</v>
      </c>
      <c r="Z50" s="6" t="s">
        <v>189</v>
      </c>
      <c r="AA50" s="68">
        <v>0.75</v>
      </c>
      <c r="AB50" s="68">
        <v>12.5</v>
      </c>
      <c r="AC50" s="68">
        <v>9.3800000000000008</v>
      </c>
    </row>
    <row r="51" spans="14:29">
      <c r="N51" s="4" t="s">
        <v>160</v>
      </c>
      <c r="O51" s="4" t="s">
        <v>161</v>
      </c>
      <c r="P51" s="4" t="s">
        <v>83</v>
      </c>
      <c r="Q51" s="4" t="s">
        <v>83</v>
      </c>
      <c r="R51" s="4" t="s">
        <v>93</v>
      </c>
      <c r="S51" s="4" t="s">
        <v>168</v>
      </c>
      <c r="T51" s="4" t="s">
        <v>83</v>
      </c>
      <c r="U51" s="4" t="s">
        <v>164</v>
      </c>
      <c r="V51" s="67" t="s">
        <v>1586</v>
      </c>
      <c r="W51" s="6" t="s">
        <v>318</v>
      </c>
      <c r="X51" s="67" t="s">
        <v>1586</v>
      </c>
      <c r="Y51" s="6" t="s">
        <v>351</v>
      </c>
      <c r="Z51" s="6" t="s">
        <v>198</v>
      </c>
      <c r="AA51" s="68">
        <v>0.5</v>
      </c>
      <c r="AB51" s="68">
        <v>12.5</v>
      </c>
      <c r="AC51" s="68">
        <v>6.25</v>
      </c>
    </row>
    <row r="52" spans="14:29">
      <c r="N52" s="4" t="s">
        <v>160</v>
      </c>
      <c r="O52" s="4" t="s">
        <v>161</v>
      </c>
      <c r="P52" s="4" t="s">
        <v>83</v>
      </c>
      <c r="Q52" s="4" t="s">
        <v>83</v>
      </c>
      <c r="R52" s="4" t="s">
        <v>719</v>
      </c>
      <c r="S52" s="4" t="s">
        <v>170</v>
      </c>
      <c r="T52" s="4" t="s">
        <v>83</v>
      </c>
      <c r="U52" s="4" t="s">
        <v>164</v>
      </c>
      <c r="V52" s="67" t="s">
        <v>1586</v>
      </c>
      <c r="W52" s="6" t="s">
        <v>318</v>
      </c>
      <c r="X52" s="67" t="s">
        <v>1586</v>
      </c>
      <c r="Y52" s="6" t="s">
        <v>406</v>
      </c>
      <c r="Z52" s="6" t="s">
        <v>189</v>
      </c>
      <c r="AA52" s="68">
        <v>0.75</v>
      </c>
      <c r="AB52" s="68">
        <v>12.5</v>
      </c>
      <c r="AC52" s="68">
        <v>9.3800000000000008</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CAA05-FF9C-D34E-80EE-6F575ED66F7B}">
  <dimension ref="A1:AC11"/>
  <sheetViews>
    <sheetView workbookViewId="0">
      <selection activeCell="O87" sqref="O87"/>
    </sheetView>
  </sheetViews>
  <sheetFormatPr baseColWidth="10" defaultRowHeight="15"/>
  <cols>
    <col min="1" max="1" width="23.1640625" bestFit="1" customWidth="1"/>
    <col min="2" max="2" width="13.33203125" bestFit="1" customWidth="1"/>
    <col min="3" max="9" width="10.1640625" bestFit="1" customWidth="1"/>
    <col min="10" max="10" width="8.1640625" bestFit="1" customWidth="1"/>
    <col min="11" max="11" width="11.33203125" bestFit="1" customWidth="1"/>
    <col min="14" max="14" width="7.33203125" bestFit="1" customWidth="1"/>
    <col min="15" max="15" width="12.33203125" bestFit="1" customWidth="1"/>
    <col min="16" max="16" width="26" bestFit="1" customWidth="1"/>
    <col min="17" max="17" width="5.1640625" bestFit="1" customWidth="1"/>
    <col min="18" max="18" width="13.33203125" bestFit="1" customWidth="1"/>
    <col min="19" max="19" width="15.1640625" bestFit="1" customWidth="1"/>
    <col min="20" max="20" width="5.1640625" bestFit="1" customWidth="1"/>
    <col min="21" max="21" width="7.33203125" bestFit="1" customWidth="1"/>
    <col min="22" max="22" width="9.1640625" bestFit="1" customWidth="1"/>
    <col min="23" max="23" width="10.33203125" bestFit="1" customWidth="1"/>
    <col min="24" max="24" width="8.83203125" bestFit="1" customWidth="1"/>
    <col min="25" max="25" width="10.33203125" bestFit="1" customWidth="1"/>
    <col min="26" max="26" width="10.5" bestFit="1" customWidth="1"/>
    <col min="27" max="27" width="16" bestFit="1" customWidth="1"/>
    <col min="28" max="28" width="17.33203125" bestFit="1" customWidth="1"/>
    <col min="29" max="29" width="19.33203125" bestFit="1" customWidth="1"/>
  </cols>
  <sheetData>
    <row r="1" spans="1:29">
      <c r="A1" s="3" t="s">
        <v>72</v>
      </c>
      <c r="B1" s="3" t="s">
        <v>73</v>
      </c>
      <c r="C1" s="3" t="s">
        <v>1575</v>
      </c>
      <c r="D1" s="3" t="s">
        <v>1576</v>
      </c>
      <c r="E1" s="3" t="s">
        <v>1577</v>
      </c>
      <c r="F1" s="3" t="s">
        <v>1578</v>
      </c>
      <c r="G1" s="3" t="s">
        <v>1579</v>
      </c>
      <c r="H1" s="3" t="s">
        <v>1580</v>
      </c>
      <c r="I1" s="3" t="s">
        <v>1581</v>
      </c>
      <c r="J1" s="3" t="s">
        <v>81</v>
      </c>
      <c r="K1" s="3" t="s">
        <v>430</v>
      </c>
      <c r="N1" s="3" t="s">
        <v>72</v>
      </c>
      <c r="O1" s="3" t="s">
        <v>146</v>
      </c>
      <c r="P1" s="3" t="s">
        <v>147</v>
      </c>
      <c r="Q1" s="3" t="s">
        <v>148</v>
      </c>
      <c r="R1" s="3" t="s">
        <v>73</v>
      </c>
      <c r="S1" s="3" t="s">
        <v>149</v>
      </c>
      <c r="T1" s="3" t="s">
        <v>150</v>
      </c>
      <c r="U1" s="3" t="s">
        <v>151</v>
      </c>
      <c r="V1" s="3" t="s">
        <v>152</v>
      </c>
      <c r="W1" s="3" t="s">
        <v>153</v>
      </c>
      <c r="X1" s="3" t="s">
        <v>154</v>
      </c>
      <c r="Y1" s="3" t="s">
        <v>155</v>
      </c>
      <c r="Z1" s="3" t="s">
        <v>156</v>
      </c>
      <c r="AA1" s="3" t="s">
        <v>157</v>
      </c>
      <c r="AB1" s="3" t="s">
        <v>1223</v>
      </c>
      <c r="AC1" s="3" t="s">
        <v>1224</v>
      </c>
    </row>
    <row r="2" spans="1:29">
      <c r="A2" s="3" t="s">
        <v>87</v>
      </c>
      <c r="B2" s="4" t="s">
        <v>83</v>
      </c>
      <c r="C2" s="5" t="s">
        <v>249</v>
      </c>
      <c r="D2" s="5" t="s">
        <v>84</v>
      </c>
      <c r="E2" s="5" t="s">
        <v>84</v>
      </c>
      <c r="F2" s="5" t="s">
        <v>84</v>
      </c>
      <c r="G2" s="5" t="s">
        <v>84</v>
      </c>
      <c r="H2" s="5" t="s">
        <v>84</v>
      </c>
      <c r="I2" s="5" t="s">
        <v>84</v>
      </c>
      <c r="J2" s="5" t="s">
        <v>249</v>
      </c>
      <c r="K2" s="5" t="s">
        <v>249</v>
      </c>
      <c r="N2" s="4" t="s">
        <v>160</v>
      </c>
      <c r="O2" s="4" t="s">
        <v>161</v>
      </c>
      <c r="P2" s="4" t="s">
        <v>299</v>
      </c>
      <c r="Q2" s="4" t="s">
        <v>83</v>
      </c>
      <c r="R2" s="4" t="s">
        <v>723</v>
      </c>
      <c r="S2" s="4" t="s">
        <v>216</v>
      </c>
      <c r="T2" s="4" t="s">
        <v>83</v>
      </c>
      <c r="U2" s="4" t="s">
        <v>164</v>
      </c>
      <c r="V2" s="67" t="s">
        <v>1575</v>
      </c>
      <c r="W2" s="6" t="s">
        <v>1582</v>
      </c>
      <c r="X2" s="67" t="s">
        <v>1575</v>
      </c>
      <c r="Y2" s="6" t="s">
        <v>1583</v>
      </c>
      <c r="Z2" s="6" t="s">
        <v>189</v>
      </c>
      <c r="AA2" s="68">
        <v>0.75</v>
      </c>
      <c r="AB2" s="68">
        <v>12.5</v>
      </c>
      <c r="AC2" s="68">
        <v>9.3800000000000008</v>
      </c>
    </row>
    <row r="3" spans="1:29">
      <c r="A3" s="4" t="s">
        <v>83</v>
      </c>
      <c r="B3" s="4" t="s">
        <v>719</v>
      </c>
      <c r="C3" s="6" t="s">
        <v>189</v>
      </c>
      <c r="D3" s="6" t="s">
        <v>84</v>
      </c>
      <c r="E3" s="6" t="s">
        <v>84</v>
      </c>
      <c r="F3" s="6" t="s">
        <v>84</v>
      </c>
      <c r="G3" s="6" t="s">
        <v>84</v>
      </c>
      <c r="H3" s="6" t="s">
        <v>84</v>
      </c>
      <c r="I3" s="6" t="s">
        <v>84</v>
      </c>
      <c r="J3" s="6" t="s">
        <v>189</v>
      </c>
      <c r="K3" s="6" t="s">
        <v>189</v>
      </c>
      <c r="N3" s="4" t="s">
        <v>160</v>
      </c>
      <c r="O3" s="4" t="s">
        <v>161</v>
      </c>
      <c r="P3" s="4" t="s">
        <v>1584</v>
      </c>
      <c r="Q3" s="4" t="s">
        <v>83</v>
      </c>
      <c r="R3" s="4" t="s">
        <v>93</v>
      </c>
      <c r="S3" s="4" t="s">
        <v>168</v>
      </c>
      <c r="T3" s="4" t="s">
        <v>83</v>
      </c>
      <c r="U3" s="4" t="s">
        <v>164</v>
      </c>
      <c r="V3" s="67" t="s">
        <v>1575</v>
      </c>
      <c r="W3" s="6" t="s">
        <v>313</v>
      </c>
      <c r="X3" s="67" t="s">
        <v>1575</v>
      </c>
      <c r="Y3" s="6" t="s">
        <v>621</v>
      </c>
      <c r="Z3" s="6" t="s">
        <v>189</v>
      </c>
      <c r="AA3" s="68">
        <v>0.75</v>
      </c>
      <c r="AB3" s="68">
        <v>12.5</v>
      </c>
      <c r="AC3" s="68">
        <v>9.3800000000000008</v>
      </c>
    </row>
    <row r="4" spans="1:29">
      <c r="A4" s="4" t="s">
        <v>83</v>
      </c>
      <c r="B4" s="4" t="s">
        <v>86</v>
      </c>
      <c r="C4" s="6" t="s">
        <v>189</v>
      </c>
      <c r="D4" s="6" t="s">
        <v>84</v>
      </c>
      <c r="E4" s="6" t="s">
        <v>84</v>
      </c>
      <c r="F4" s="6" t="s">
        <v>84</v>
      </c>
      <c r="G4" s="6" t="s">
        <v>84</v>
      </c>
      <c r="H4" s="6" t="s">
        <v>84</v>
      </c>
      <c r="I4" s="6" t="s">
        <v>84</v>
      </c>
      <c r="J4" s="6" t="s">
        <v>189</v>
      </c>
      <c r="K4" s="6" t="s">
        <v>189</v>
      </c>
      <c r="N4" s="4" t="s">
        <v>160</v>
      </c>
      <c r="O4" s="4" t="s">
        <v>161</v>
      </c>
      <c r="P4" s="4" t="s">
        <v>1584</v>
      </c>
      <c r="Q4" s="4" t="s">
        <v>83</v>
      </c>
      <c r="R4" s="4" t="s">
        <v>86</v>
      </c>
      <c r="S4" s="4" t="s">
        <v>166</v>
      </c>
      <c r="T4" s="4" t="s">
        <v>83</v>
      </c>
      <c r="U4" s="4" t="s">
        <v>164</v>
      </c>
      <c r="V4" s="67" t="s">
        <v>1575</v>
      </c>
      <c r="W4" s="6" t="s">
        <v>292</v>
      </c>
      <c r="X4" s="67" t="s">
        <v>1575</v>
      </c>
      <c r="Y4" s="6" t="s">
        <v>294</v>
      </c>
      <c r="Z4" s="6" t="s">
        <v>189</v>
      </c>
      <c r="AA4" s="68">
        <v>0.75</v>
      </c>
      <c r="AB4" s="68">
        <v>12.5</v>
      </c>
      <c r="AC4" s="68">
        <v>9.3800000000000008</v>
      </c>
    </row>
    <row r="5" spans="1:29">
      <c r="A5" s="4" t="s">
        <v>83</v>
      </c>
      <c r="B5" s="4" t="s">
        <v>836</v>
      </c>
      <c r="C5" s="6" t="s">
        <v>189</v>
      </c>
      <c r="D5" s="6" t="s">
        <v>84</v>
      </c>
      <c r="E5" s="6" t="s">
        <v>84</v>
      </c>
      <c r="F5" s="6" t="s">
        <v>84</v>
      </c>
      <c r="G5" s="6" t="s">
        <v>84</v>
      </c>
      <c r="H5" s="6" t="s">
        <v>84</v>
      </c>
      <c r="I5" s="6" t="s">
        <v>84</v>
      </c>
      <c r="J5" s="6" t="s">
        <v>189</v>
      </c>
      <c r="K5" s="6" t="s">
        <v>189</v>
      </c>
      <c r="N5" s="4" t="s">
        <v>160</v>
      </c>
      <c r="O5" s="4" t="s">
        <v>161</v>
      </c>
      <c r="P5" s="4" t="s">
        <v>299</v>
      </c>
      <c r="Q5" s="4" t="s">
        <v>83</v>
      </c>
      <c r="R5" s="4" t="s">
        <v>720</v>
      </c>
      <c r="S5" s="4" t="s">
        <v>163</v>
      </c>
      <c r="T5" s="4" t="s">
        <v>83</v>
      </c>
      <c r="U5" s="4" t="s">
        <v>164</v>
      </c>
      <c r="V5" s="67" t="s">
        <v>1575</v>
      </c>
      <c r="W5" s="6" t="s">
        <v>292</v>
      </c>
      <c r="X5" s="67" t="s">
        <v>1575</v>
      </c>
      <c r="Y5" s="6" t="s">
        <v>294</v>
      </c>
      <c r="Z5" s="6" t="s">
        <v>189</v>
      </c>
      <c r="AA5" s="68">
        <v>0.75</v>
      </c>
      <c r="AB5" s="68">
        <v>12.5</v>
      </c>
      <c r="AC5" s="68">
        <v>9.3800000000000008</v>
      </c>
    </row>
    <row r="6" spans="1:29">
      <c r="A6" s="4" t="s">
        <v>83</v>
      </c>
      <c r="B6" s="4" t="s">
        <v>723</v>
      </c>
      <c r="C6" s="6" t="s">
        <v>189</v>
      </c>
      <c r="D6" s="6" t="s">
        <v>84</v>
      </c>
      <c r="E6" s="6" t="s">
        <v>84</v>
      </c>
      <c r="F6" s="6" t="s">
        <v>84</v>
      </c>
      <c r="G6" s="6" t="s">
        <v>84</v>
      </c>
      <c r="H6" s="6" t="s">
        <v>84</v>
      </c>
      <c r="I6" s="6" t="s">
        <v>84</v>
      </c>
      <c r="J6" s="6" t="s">
        <v>189</v>
      </c>
      <c r="K6" s="6" t="s">
        <v>189</v>
      </c>
      <c r="N6" s="4" t="s">
        <v>160</v>
      </c>
      <c r="O6" s="4" t="s">
        <v>161</v>
      </c>
      <c r="P6" s="4" t="s">
        <v>1585</v>
      </c>
      <c r="Q6" s="4" t="s">
        <v>83</v>
      </c>
      <c r="R6" s="4" t="s">
        <v>719</v>
      </c>
      <c r="S6" s="4" t="s">
        <v>170</v>
      </c>
      <c r="T6" s="4" t="s">
        <v>83</v>
      </c>
      <c r="U6" s="4" t="s">
        <v>164</v>
      </c>
      <c r="V6" s="67" t="s">
        <v>1575</v>
      </c>
      <c r="W6" s="6" t="s">
        <v>292</v>
      </c>
      <c r="X6" s="67" t="s">
        <v>1575</v>
      </c>
      <c r="Y6" s="6" t="s">
        <v>294</v>
      </c>
      <c r="Z6" s="6" t="s">
        <v>189</v>
      </c>
      <c r="AA6" s="68">
        <v>0.75</v>
      </c>
      <c r="AB6" s="68">
        <v>12.5</v>
      </c>
      <c r="AC6" s="68">
        <v>9.3800000000000008</v>
      </c>
    </row>
    <row r="7" spans="1:29">
      <c r="A7" s="4" t="s">
        <v>83</v>
      </c>
      <c r="B7" s="4" t="s">
        <v>720</v>
      </c>
      <c r="C7" s="6" t="s">
        <v>189</v>
      </c>
      <c r="D7" s="6" t="s">
        <v>84</v>
      </c>
      <c r="E7" s="6" t="s">
        <v>84</v>
      </c>
      <c r="F7" s="6" t="s">
        <v>84</v>
      </c>
      <c r="G7" s="6" t="s">
        <v>84</v>
      </c>
      <c r="H7" s="6" t="s">
        <v>84</v>
      </c>
      <c r="I7" s="6" t="s">
        <v>84</v>
      </c>
      <c r="J7" s="6" t="s">
        <v>189</v>
      </c>
      <c r="K7" s="6" t="s">
        <v>189</v>
      </c>
      <c r="N7" s="4" t="s">
        <v>160</v>
      </c>
      <c r="O7" s="4" t="s">
        <v>161</v>
      </c>
      <c r="P7" s="4" t="s">
        <v>162</v>
      </c>
      <c r="Q7" s="4" t="s">
        <v>83</v>
      </c>
      <c r="R7" s="4" t="s">
        <v>836</v>
      </c>
      <c r="S7" s="4" t="s">
        <v>167</v>
      </c>
      <c r="T7" s="4" t="s">
        <v>83</v>
      </c>
      <c r="U7" s="4" t="s">
        <v>164</v>
      </c>
      <c r="V7" s="67" t="s">
        <v>1575</v>
      </c>
      <c r="W7" s="6" t="s">
        <v>406</v>
      </c>
      <c r="X7" s="67" t="s">
        <v>1575</v>
      </c>
      <c r="Y7" s="6" t="s">
        <v>313</v>
      </c>
      <c r="Z7" s="6" t="s">
        <v>189</v>
      </c>
      <c r="AA7" s="68">
        <v>0.75</v>
      </c>
      <c r="AB7" s="68">
        <v>12.5</v>
      </c>
      <c r="AC7" s="68">
        <v>9.3800000000000008</v>
      </c>
    </row>
    <row r="8" spans="1:29">
      <c r="A8" s="4" t="s">
        <v>83</v>
      </c>
      <c r="B8" s="4" t="s">
        <v>93</v>
      </c>
      <c r="C8" s="6" t="s">
        <v>189</v>
      </c>
      <c r="D8" s="6" t="s">
        <v>84</v>
      </c>
      <c r="E8" s="6" t="s">
        <v>84</v>
      </c>
      <c r="F8" s="6" t="s">
        <v>84</v>
      </c>
      <c r="G8" s="6" t="s">
        <v>84</v>
      </c>
      <c r="H8" s="6" t="s">
        <v>84</v>
      </c>
      <c r="I8" s="6" t="s">
        <v>84</v>
      </c>
      <c r="J8" s="6" t="s">
        <v>189</v>
      </c>
      <c r="K8" s="6" t="s">
        <v>189</v>
      </c>
    </row>
    <row r="9" spans="1:29">
      <c r="A9" s="7" t="s">
        <v>94</v>
      </c>
      <c r="B9" s="8" t="s">
        <v>83</v>
      </c>
      <c r="C9" s="9" t="s">
        <v>249</v>
      </c>
      <c r="D9" s="9" t="s">
        <v>84</v>
      </c>
      <c r="E9" s="9" t="s">
        <v>84</v>
      </c>
      <c r="F9" s="9" t="s">
        <v>84</v>
      </c>
      <c r="G9" s="9" t="s">
        <v>84</v>
      </c>
      <c r="H9" s="9" t="s">
        <v>84</v>
      </c>
      <c r="I9" s="9" t="s">
        <v>84</v>
      </c>
      <c r="J9" s="9" t="s">
        <v>249</v>
      </c>
      <c r="K9" s="9" t="s">
        <v>249</v>
      </c>
    </row>
    <row r="11" spans="1:29">
      <c r="J11" s="482" t="s">
        <v>215</v>
      </c>
      <c r="K11">
        <v>4.5</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F5C73-2B1D-405A-82D4-592087695FC3}">
  <dimension ref="A2:AP76"/>
  <sheetViews>
    <sheetView zoomScale="58" zoomScaleNormal="58" workbookViewId="0">
      <pane xSplit="1" topLeftCell="B1" activePane="topRight" state="frozen"/>
      <selection pane="topRight" activeCell="H126" sqref="H126"/>
    </sheetView>
  </sheetViews>
  <sheetFormatPr baseColWidth="10" defaultColWidth="28.33203125" defaultRowHeight="15"/>
  <sheetData>
    <row r="2" spans="1:41">
      <c r="A2" t="s">
        <v>0</v>
      </c>
      <c r="B2" t="s">
        <v>30</v>
      </c>
    </row>
    <row r="3" spans="1:41">
      <c r="A3" s="1" t="s">
        <v>5</v>
      </c>
      <c r="B3" s="1" t="s">
        <v>6</v>
      </c>
      <c r="C3" s="1" t="s">
        <v>24</v>
      </c>
      <c r="D3" s="1" t="s">
        <v>25</v>
      </c>
      <c r="E3" s="1" t="s">
        <v>14</v>
      </c>
      <c r="F3" s="1" t="s">
        <v>28</v>
      </c>
      <c r="G3" s="1" t="s">
        <v>13</v>
      </c>
      <c r="H3" s="1" t="s">
        <v>15</v>
      </c>
    </row>
    <row r="4" spans="1:41">
      <c r="A4" t="s">
        <v>1</v>
      </c>
      <c r="B4">
        <v>7</v>
      </c>
      <c r="C4" t="s">
        <v>26</v>
      </c>
      <c r="D4">
        <v>12.5</v>
      </c>
      <c r="E4" t="s">
        <v>27</v>
      </c>
      <c r="G4" t="s">
        <v>20</v>
      </c>
    </row>
    <row r="5" spans="1:41">
      <c r="A5" t="s">
        <v>29</v>
      </c>
      <c r="B5">
        <v>1400</v>
      </c>
      <c r="C5" t="s">
        <v>9</v>
      </c>
      <c r="D5">
        <v>23.5</v>
      </c>
      <c r="E5">
        <f>(D5*B5)/52</f>
        <v>632.69230769230774</v>
      </c>
      <c r="F5">
        <f>E5*38</f>
        <v>24042.307692307695</v>
      </c>
      <c r="G5" t="s">
        <v>19</v>
      </c>
      <c r="H5" t="s">
        <v>16</v>
      </c>
    </row>
    <row r="6" spans="1:41">
      <c r="A6" t="s">
        <v>4</v>
      </c>
      <c r="B6">
        <v>1</v>
      </c>
      <c r="C6" t="s">
        <v>10</v>
      </c>
      <c r="D6">
        <v>50</v>
      </c>
      <c r="E6">
        <f>D6*B6</f>
        <v>50</v>
      </c>
      <c r="F6">
        <f>E6*38</f>
        <v>1900</v>
      </c>
      <c r="G6" t="s">
        <v>18</v>
      </c>
      <c r="H6" t="s">
        <v>16</v>
      </c>
    </row>
    <row r="7" spans="1:41" ht="16">
      <c r="A7" t="s">
        <v>11</v>
      </c>
      <c r="B7">
        <v>1</v>
      </c>
      <c r="C7" t="s">
        <v>12</v>
      </c>
      <c r="D7">
        <v>100</v>
      </c>
      <c r="E7">
        <f>D7*B7</f>
        <v>100</v>
      </c>
      <c r="F7">
        <f>E7*38</f>
        <v>3800</v>
      </c>
      <c r="G7" s="2" t="s">
        <v>17</v>
      </c>
      <c r="H7" t="s">
        <v>16</v>
      </c>
    </row>
    <row r="10" spans="1:41">
      <c r="A10" t="s">
        <v>21</v>
      </c>
      <c r="B10">
        <v>1</v>
      </c>
      <c r="C10" t="s">
        <v>23</v>
      </c>
      <c r="D10">
        <v>0.1686</v>
      </c>
      <c r="G10" t="s">
        <v>22</v>
      </c>
    </row>
    <row r="13" spans="1:41" ht="16" thickBot="1"/>
    <row r="14" spans="1:41">
      <c r="A14" t="s">
        <v>2</v>
      </c>
      <c r="B14" t="s">
        <v>7</v>
      </c>
      <c r="F14" s="65" t="s">
        <v>272</v>
      </c>
    </row>
    <row r="15" spans="1:41" ht="16" thickBot="1">
      <c r="A15" t="s">
        <v>3</v>
      </c>
      <c r="B15" t="s">
        <v>7</v>
      </c>
      <c r="C15" t="s">
        <v>8</v>
      </c>
      <c r="D15">
        <v>25</v>
      </c>
      <c r="F15" s="66">
        <f>SUM(F4:F14)</f>
        <v>29742.307692307695</v>
      </c>
      <c r="AN15" t="s">
        <v>574</v>
      </c>
      <c r="AO15" s="91">
        <f>(AO50+AO49)</f>
        <v>-32411.801789282388</v>
      </c>
    </row>
    <row r="16" spans="1:41">
      <c r="A16" t="s">
        <v>31</v>
      </c>
    </row>
    <row r="17" spans="1:42">
      <c r="AO17" s="91">
        <f>AO15/AO25</f>
        <v>-33.302647612928219</v>
      </c>
    </row>
    <row r="19" spans="1:42">
      <c r="A19" t="s">
        <v>145</v>
      </c>
      <c r="B19">
        <v>0</v>
      </c>
      <c r="AN19" t="s">
        <v>575</v>
      </c>
      <c r="AO19" s="121">
        <f>(AO50+AO49)/AO41</f>
        <v>2.6642118090342573</v>
      </c>
    </row>
    <row r="20" spans="1:42">
      <c r="B20" t="s">
        <v>465</v>
      </c>
    </row>
    <row r="21" spans="1:42">
      <c r="A21" t="s">
        <v>464</v>
      </c>
      <c r="B21" s="91">
        <v>44577.426789282399</v>
      </c>
      <c r="AO21" s="91">
        <f>AO50+AO49</f>
        <v>-32411.801789282388</v>
      </c>
    </row>
    <row r="23" spans="1:42">
      <c r="AP23" s="91">
        <f>AO21/AO33</f>
        <v>-33.302647612928219</v>
      </c>
    </row>
    <row r="24" spans="1:42">
      <c r="A24" t="s">
        <v>32</v>
      </c>
    </row>
    <row r="25" spans="1:42">
      <c r="AN25" t="s">
        <v>572</v>
      </c>
      <c r="AO25">
        <f>SUM(B33:AM33)</f>
        <v>973.25</v>
      </c>
    </row>
    <row r="26" spans="1:42">
      <c r="AB26" s="151"/>
    </row>
    <row r="28" spans="1:42">
      <c r="A28" s="103" t="s">
        <v>268</v>
      </c>
      <c r="B28" s="99"/>
      <c r="C28" s="99"/>
      <c r="D28" s="99"/>
      <c r="E28" s="99"/>
      <c r="F28" s="99"/>
      <c r="G28" s="99"/>
      <c r="H28" s="99"/>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t="s">
        <v>580</v>
      </c>
      <c r="AO28" s="120">
        <f>AO43+AO50</f>
        <v>-30142.307692307691</v>
      </c>
    </row>
    <row r="29" spans="1:42">
      <c r="A29" s="104" t="s">
        <v>33</v>
      </c>
      <c r="B29" s="112">
        <v>1</v>
      </c>
      <c r="C29" s="112">
        <v>2</v>
      </c>
      <c r="D29" s="112">
        <v>3</v>
      </c>
      <c r="E29" s="112">
        <v>4</v>
      </c>
      <c r="F29" s="112">
        <v>5</v>
      </c>
      <c r="G29" s="112">
        <v>6</v>
      </c>
      <c r="H29" s="112">
        <v>7</v>
      </c>
      <c r="I29" s="112">
        <v>8</v>
      </c>
      <c r="J29" s="112">
        <v>9</v>
      </c>
      <c r="K29" s="112">
        <v>10</v>
      </c>
      <c r="L29" s="112">
        <v>11</v>
      </c>
      <c r="M29" s="112">
        <v>12</v>
      </c>
      <c r="N29" s="112">
        <v>13</v>
      </c>
      <c r="O29" s="112">
        <v>14</v>
      </c>
      <c r="P29" s="112">
        <v>15</v>
      </c>
      <c r="Q29" s="112">
        <v>16</v>
      </c>
      <c r="R29" s="112">
        <v>17</v>
      </c>
      <c r="S29" s="112">
        <v>18</v>
      </c>
      <c r="T29" s="112">
        <v>19</v>
      </c>
      <c r="U29" s="112">
        <v>20</v>
      </c>
      <c r="V29" s="112">
        <v>21</v>
      </c>
      <c r="W29" s="112">
        <v>22</v>
      </c>
      <c r="X29" s="112">
        <v>23</v>
      </c>
      <c r="Y29" s="112">
        <v>24</v>
      </c>
      <c r="Z29" s="112">
        <v>25</v>
      </c>
      <c r="AA29" s="112">
        <v>26</v>
      </c>
      <c r="AB29" s="112">
        <v>27</v>
      </c>
      <c r="AC29" s="112">
        <v>28</v>
      </c>
      <c r="AD29" s="112">
        <v>29</v>
      </c>
      <c r="AE29" s="112">
        <v>30</v>
      </c>
      <c r="AF29" s="112">
        <v>31</v>
      </c>
      <c r="AG29" s="112">
        <v>32</v>
      </c>
      <c r="AH29" s="112">
        <v>33</v>
      </c>
      <c r="AI29" s="112">
        <v>34</v>
      </c>
      <c r="AJ29" s="112">
        <v>35</v>
      </c>
      <c r="AK29" s="112">
        <v>36</v>
      </c>
      <c r="AL29" s="112">
        <v>37</v>
      </c>
      <c r="AM29" s="112">
        <v>38</v>
      </c>
      <c r="AO29">
        <f>AO28/AO41</f>
        <v>2.4776620759153509</v>
      </c>
    </row>
    <row r="30" spans="1:42">
      <c r="A30" s="104" t="s">
        <v>34</v>
      </c>
      <c r="B30" s="112" t="s">
        <v>143</v>
      </c>
      <c r="C30" s="112" t="s">
        <v>36</v>
      </c>
      <c r="D30" s="112" t="s">
        <v>35</v>
      </c>
      <c r="E30" s="112" t="s">
        <v>37</v>
      </c>
      <c r="F30" s="112" t="s">
        <v>38</v>
      </c>
      <c r="G30" s="112" t="s">
        <v>39</v>
      </c>
      <c r="H30" s="112" t="s">
        <v>40</v>
      </c>
      <c r="I30" s="112" t="s">
        <v>41</v>
      </c>
      <c r="J30" s="112" t="s">
        <v>42</v>
      </c>
      <c r="K30" s="112" t="s">
        <v>43</v>
      </c>
      <c r="L30" s="112" t="s">
        <v>44</v>
      </c>
      <c r="M30" s="112" t="s">
        <v>45</v>
      </c>
      <c r="N30" s="112" t="s">
        <v>46</v>
      </c>
      <c r="O30" s="112" t="s">
        <v>47</v>
      </c>
      <c r="P30" s="112" t="s">
        <v>48</v>
      </c>
      <c r="Q30" s="112" t="s">
        <v>49</v>
      </c>
      <c r="R30" s="112" t="s">
        <v>50</v>
      </c>
      <c r="S30" s="112" t="s">
        <v>51</v>
      </c>
      <c r="T30" s="112" t="s">
        <v>52</v>
      </c>
      <c r="U30" s="112" t="s">
        <v>53</v>
      </c>
      <c r="V30" s="112" t="s">
        <v>54</v>
      </c>
      <c r="W30" s="112" t="s">
        <v>55</v>
      </c>
      <c r="X30" s="112" t="s">
        <v>56</v>
      </c>
      <c r="Y30" s="112" t="s">
        <v>57</v>
      </c>
      <c r="Z30" s="112" t="s">
        <v>58</v>
      </c>
      <c r="AA30" s="112" t="s">
        <v>59</v>
      </c>
      <c r="AB30" s="112" t="s">
        <v>60</v>
      </c>
      <c r="AC30" s="112" t="s">
        <v>61</v>
      </c>
      <c r="AD30" s="112" t="s">
        <v>62</v>
      </c>
      <c r="AE30" s="112" t="s">
        <v>63</v>
      </c>
      <c r="AF30" s="112" t="s">
        <v>64</v>
      </c>
      <c r="AG30" s="112" t="s">
        <v>65</v>
      </c>
      <c r="AH30" s="112" t="s">
        <v>66</v>
      </c>
      <c r="AI30" s="112" t="s">
        <v>67</v>
      </c>
      <c r="AJ30" s="112" t="s">
        <v>68</v>
      </c>
      <c r="AK30" s="112" t="s">
        <v>69</v>
      </c>
      <c r="AL30" s="112" t="s">
        <v>70</v>
      </c>
      <c r="AM30" s="112" t="s">
        <v>71</v>
      </c>
    </row>
    <row r="31" spans="1:42">
      <c r="A31" s="104" t="s">
        <v>441</v>
      </c>
      <c r="B31" s="112">
        <v>1</v>
      </c>
      <c r="C31" s="112">
        <v>2</v>
      </c>
      <c r="D31" s="112">
        <v>3</v>
      </c>
      <c r="E31" s="112">
        <v>4</v>
      </c>
      <c r="F31" s="112">
        <v>5</v>
      </c>
      <c r="G31" s="112">
        <v>6</v>
      </c>
      <c r="H31" s="112">
        <v>7</v>
      </c>
      <c r="I31" s="112">
        <v>8</v>
      </c>
      <c r="J31" s="112">
        <v>9</v>
      </c>
      <c r="K31" s="112">
        <v>10</v>
      </c>
      <c r="L31" s="112" t="s">
        <v>442</v>
      </c>
      <c r="M31" s="112" t="s">
        <v>442</v>
      </c>
      <c r="N31" s="112" t="s">
        <v>442</v>
      </c>
      <c r="O31" s="112" t="s">
        <v>442</v>
      </c>
      <c r="P31" s="112">
        <v>1</v>
      </c>
      <c r="Q31" s="112">
        <v>2</v>
      </c>
      <c r="R31" s="112">
        <v>3</v>
      </c>
      <c r="S31" s="112">
        <v>4</v>
      </c>
      <c r="T31" s="112">
        <v>5</v>
      </c>
      <c r="U31" s="112">
        <v>6</v>
      </c>
      <c r="V31" s="112">
        <v>7</v>
      </c>
      <c r="W31" s="112">
        <v>8</v>
      </c>
      <c r="X31" s="112">
        <v>9</v>
      </c>
      <c r="Y31" s="112">
        <v>10</v>
      </c>
      <c r="Z31" s="112" t="s">
        <v>443</v>
      </c>
      <c r="AA31" s="112" t="s">
        <v>443</v>
      </c>
      <c r="AB31" s="112" t="s">
        <v>443</v>
      </c>
      <c r="AC31" s="112" t="s">
        <v>443</v>
      </c>
      <c r="AD31" s="112">
        <v>1</v>
      </c>
      <c r="AE31" s="112">
        <v>2</v>
      </c>
      <c r="AF31" s="112">
        <v>3</v>
      </c>
      <c r="AG31" s="112">
        <v>4</v>
      </c>
      <c r="AH31" s="112">
        <v>5</v>
      </c>
      <c r="AI31" s="112">
        <v>6</v>
      </c>
      <c r="AJ31" s="112">
        <v>7</v>
      </c>
      <c r="AK31" s="112">
        <v>8</v>
      </c>
      <c r="AL31" s="112">
        <v>9</v>
      </c>
      <c r="AM31" s="112">
        <v>10</v>
      </c>
    </row>
    <row r="32" spans="1:42">
      <c r="A32" s="100" t="s">
        <v>551</v>
      </c>
      <c r="B32" s="102" t="s">
        <v>552</v>
      </c>
      <c r="C32" s="102" t="s">
        <v>552</v>
      </c>
      <c r="D32" s="102" t="s">
        <v>552</v>
      </c>
      <c r="E32" s="102" t="s">
        <v>552</v>
      </c>
      <c r="F32" s="102" t="s">
        <v>552</v>
      </c>
      <c r="G32" s="102" t="s">
        <v>552</v>
      </c>
      <c r="H32" s="102" t="s">
        <v>552</v>
      </c>
      <c r="I32" s="102" t="s">
        <v>552</v>
      </c>
      <c r="J32" s="102" t="s">
        <v>552</v>
      </c>
      <c r="K32" s="102" t="s">
        <v>552</v>
      </c>
      <c r="L32" s="102" t="s">
        <v>552</v>
      </c>
      <c r="M32" s="102" t="s">
        <v>552</v>
      </c>
      <c r="N32" s="102" t="s">
        <v>552</v>
      </c>
      <c r="O32" s="102" t="s">
        <v>552</v>
      </c>
      <c r="P32" s="102" t="s">
        <v>552</v>
      </c>
      <c r="Q32" s="102" t="s">
        <v>552</v>
      </c>
      <c r="R32" s="102" t="s">
        <v>552</v>
      </c>
      <c r="S32" s="102" t="s">
        <v>552</v>
      </c>
      <c r="T32" s="101" t="s">
        <v>553</v>
      </c>
      <c r="U32" s="101" t="s">
        <v>554</v>
      </c>
      <c r="V32" s="101" t="s">
        <v>555</v>
      </c>
      <c r="W32" s="101" t="s">
        <v>556</v>
      </c>
      <c r="X32" s="101" t="s">
        <v>557</v>
      </c>
      <c r="Y32" s="101" t="s">
        <v>558</v>
      </c>
      <c r="Z32" s="101" t="s">
        <v>559</v>
      </c>
      <c r="AA32" s="101" t="s">
        <v>560</v>
      </c>
      <c r="AB32" s="101" t="s">
        <v>561</v>
      </c>
      <c r="AC32" s="101" t="s">
        <v>562</v>
      </c>
      <c r="AD32" s="101" t="s">
        <v>563</v>
      </c>
      <c r="AE32" s="101" t="s">
        <v>564</v>
      </c>
      <c r="AF32" s="101" t="s">
        <v>565</v>
      </c>
      <c r="AG32" s="101" t="s">
        <v>566</v>
      </c>
      <c r="AH32" s="101" t="s">
        <v>567</v>
      </c>
      <c r="AI32" s="101" t="s">
        <v>568</v>
      </c>
      <c r="AJ32" s="102" t="s">
        <v>550</v>
      </c>
      <c r="AK32" s="102" t="s">
        <v>569</v>
      </c>
      <c r="AL32" s="102"/>
      <c r="AM32" s="102"/>
    </row>
    <row r="33" spans="1:41">
      <c r="A33" s="105" t="s">
        <v>269</v>
      </c>
      <c r="B33" s="113">
        <v>0</v>
      </c>
      <c r="C33" s="113">
        <v>0</v>
      </c>
      <c r="D33" s="113">
        <v>0</v>
      </c>
      <c r="E33" s="113">
        <v>7</v>
      </c>
      <c r="F33" s="113">
        <v>8.25</v>
      </c>
      <c r="G33" s="113">
        <v>8.25</v>
      </c>
      <c r="H33" s="113">
        <v>8.5</v>
      </c>
      <c r="I33" s="113">
        <v>7.75</v>
      </c>
      <c r="J33" s="113">
        <v>20.25</v>
      </c>
      <c r="K33" s="113">
        <v>14</v>
      </c>
      <c r="L33" s="113">
        <v>0</v>
      </c>
      <c r="M33" s="113">
        <v>0</v>
      </c>
      <c r="N33" s="113">
        <v>0</v>
      </c>
      <c r="O33" s="113">
        <v>0</v>
      </c>
      <c r="P33" s="113">
        <v>0</v>
      </c>
      <c r="Q33" s="113">
        <v>45.25</v>
      </c>
      <c r="R33" s="113">
        <v>67.5</v>
      </c>
      <c r="S33" s="113">
        <v>35</v>
      </c>
      <c r="T33" s="113">
        <v>47.75</v>
      </c>
      <c r="U33" s="113">
        <v>59</v>
      </c>
      <c r="V33" s="113">
        <v>58.5</v>
      </c>
      <c r="W33" s="113">
        <v>42.5</v>
      </c>
      <c r="X33" s="113">
        <v>46</v>
      </c>
      <c r="Y33" s="113">
        <v>29.25</v>
      </c>
      <c r="Z33" s="113">
        <v>47.25</v>
      </c>
      <c r="AA33" s="113">
        <v>34.75</v>
      </c>
      <c r="AB33" s="113">
        <v>28.5</v>
      </c>
      <c r="AC33" s="113">
        <v>43.5</v>
      </c>
      <c r="AD33" s="113">
        <v>43.5</v>
      </c>
      <c r="AE33" s="113">
        <v>37.25</v>
      </c>
      <c r="AF33" s="113">
        <v>47.25</v>
      </c>
      <c r="AG33" s="113">
        <v>29.75</v>
      </c>
      <c r="AH33" s="113">
        <v>31</v>
      </c>
      <c r="AI33" s="113">
        <v>43.5</v>
      </c>
      <c r="AJ33" s="113">
        <v>75.25</v>
      </c>
      <c r="AK33" s="113">
        <v>7</v>
      </c>
      <c r="AL33" s="113">
        <v>0</v>
      </c>
      <c r="AM33" s="113">
        <v>0</v>
      </c>
      <c r="AN33" t="s">
        <v>572</v>
      </c>
      <c r="AO33">
        <f>SUM(B33:AM33)</f>
        <v>973.25</v>
      </c>
    </row>
    <row r="34" spans="1:41">
      <c r="A34" s="104" t="s">
        <v>257</v>
      </c>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row>
    <row r="35" spans="1:41">
      <c r="A35" s="106" t="s">
        <v>549</v>
      </c>
      <c r="B35" s="115"/>
      <c r="C35" s="115"/>
      <c r="D35" s="115"/>
      <c r="E35" s="115"/>
      <c r="F35" s="115"/>
      <c r="G35" s="115"/>
      <c r="H35" s="115"/>
      <c r="I35" s="115"/>
      <c r="J35" s="115"/>
      <c r="K35" s="115"/>
      <c r="L35" s="115"/>
      <c r="M35" s="115"/>
      <c r="N35" s="115"/>
      <c r="O35" s="115"/>
      <c r="P35" s="115"/>
      <c r="Q35" s="115"/>
      <c r="R35" s="115"/>
      <c r="S35" s="115"/>
      <c r="T35" s="115"/>
      <c r="U35" s="115">
        <v>28243.147143768347</v>
      </c>
      <c r="V35" s="115"/>
      <c r="W35" s="115"/>
      <c r="X35" s="115"/>
      <c r="Y35" s="115"/>
      <c r="Z35" s="115"/>
      <c r="AA35" s="115"/>
      <c r="AB35" s="115"/>
      <c r="AC35" s="115"/>
      <c r="AD35" s="115">
        <f>B21-U35</f>
        <v>16334.279645514052</v>
      </c>
      <c r="AE35" s="115"/>
      <c r="AF35" s="115"/>
      <c r="AG35" s="115"/>
      <c r="AH35" s="115"/>
      <c r="AI35" s="115"/>
      <c r="AJ35" s="115"/>
      <c r="AK35" s="115"/>
      <c r="AL35" s="115"/>
      <c r="AM35" s="115"/>
    </row>
    <row r="36" spans="1:41">
      <c r="A36" s="106" t="s">
        <v>548</v>
      </c>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row>
    <row r="37" spans="1:41">
      <c r="A37" s="104" t="s">
        <v>256</v>
      </c>
      <c r="B37" s="112"/>
      <c r="C37" s="112"/>
      <c r="D37" s="112"/>
      <c r="E37" s="112"/>
      <c r="F37" s="112"/>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row>
    <row r="38" spans="1:41">
      <c r="A38" s="105" t="s">
        <v>29</v>
      </c>
      <c r="B38" s="111"/>
      <c r="C38" s="111"/>
      <c r="D38" s="111"/>
      <c r="E38" s="111">
        <f>E5*4*-1</f>
        <v>-2530.7692307692309</v>
      </c>
      <c r="F38" s="111"/>
      <c r="G38" s="111"/>
      <c r="H38" s="111">
        <f>E5*3*-1</f>
        <v>-1898.0769230769233</v>
      </c>
      <c r="I38" s="111"/>
      <c r="J38" s="111"/>
      <c r="K38" s="111">
        <f>E5*3*-1</f>
        <v>-1898.0769230769233</v>
      </c>
      <c r="L38" s="111"/>
      <c r="M38" s="111"/>
      <c r="N38" s="111"/>
      <c r="O38" s="111"/>
      <c r="P38" s="111"/>
      <c r="Q38" s="111"/>
      <c r="R38" s="111"/>
      <c r="S38" s="111">
        <f>8*E5*-1</f>
        <v>-5061.5384615384619</v>
      </c>
      <c r="T38" s="111"/>
      <c r="U38" s="111"/>
      <c r="V38" s="111">
        <f>3*E5*-1</f>
        <v>-1898.0769230769233</v>
      </c>
      <c r="W38" s="111"/>
      <c r="X38" s="111"/>
      <c r="Y38" s="111">
        <f>3*E5*-1</f>
        <v>-1898.0769230769233</v>
      </c>
      <c r="Z38" s="111"/>
      <c r="AA38" s="111"/>
      <c r="AB38" s="111"/>
      <c r="AC38" s="111"/>
      <c r="AD38" s="111"/>
      <c r="AE38" s="111"/>
      <c r="AF38" s="111"/>
      <c r="AG38" s="111">
        <f>8*E5*-1</f>
        <v>-5061.5384615384619</v>
      </c>
      <c r="AH38" s="111"/>
      <c r="AI38" s="111"/>
      <c r="AJ38" s="111">
        <f>3*E5*-1</f>
        <v>-1898.0769230769233</v>
      </c>
      <c r="AK38" s="111"/>
      <c r="AL38" s="111"/>
      <c r="AM38" s="111">
        <f>3*E5*-1</f>
        <v>-1898.0769230769233</v>
      </c>
      <c r="AN38" t="s">
        <v>630</v>
      </c>
      <c r="AO38" s="119">
        <f t="shared" ref="AO38:AO43" si="0">SUM(B38:AM38)</f>
        <v>-24042.307692307691</v>
      </c>
    </row>
    <row r="39" spans="1:41">
      <c r="A39" s="105" t="s">
        <v>4</v>
      </c>
      <c r="B39" s="111"/>
      <c r="C39" s="111"/>
      <c r="D39" s="111"/>
      <c r="E39" s="111"/>
      <c r="F39" s="111"/>
      <c r="G39" s="111">
        <f>6*E6*-1</f>
        <v>-300</v>
      </c>
      <c r="H39" s="111"/>
      <c r="I39" s="111"/>
      <c r="J39" s="111"/>
      <c r="K39" s="111">
        <f>4*E6*-1</f>
        <v>-200</v>
      </c>
      <c r="L39" s="111"/>
      <c r="M39" s="111"/>
      <c r="N39" s="111"/>
      <c r="O39" s="111"/>
      <c r="P39" s="111"/>
      <c r="Q39" s="111"/>
      <c r="R39" s="111"/>
      <c r="S39" s="111"/>
      <c r="T39" s="111"/>
      <c r="U39" s="111">
        <f>10*E6*-1</f>
        <v>-500</v>
      </c>
      <c r="V39" s="111"/>
      <c r="W39" s="111"/>
      <c r="X39" s="111"/>
      <c r="Y39" s="111">
        <f>4*E6*-1</f>
        <v>-200</v>
      </c>
      <c r="Z39" s="111"/>
      <c r="AA39" s="111"/>
      <c r="AB39" s="111"/>
      <c r="AC39" s="111"/>
      <c r="AD39" s="111"/>
      <c r="AE39" s="111"/>
      <c r="AF39" s="111"/>
      <c r="AG39" s="111"/>
      <c r="AH39" s="111"/>
      <c r="AI39" s="111">
        <f>10*E6*-1</f>
        <v>-500</v>
      </c>
      <c r="AJ39" s="111"/>
      <c r="AK39" s="111"/>
      <c r="AL39" s="111"/>
      <c r="AM39" s="111">
        <f>4*E6*-1</f>
        <v>-200</v>
      </c>
      <c r="AN39" t="s">
        <v>631</v>
      </c>
      <c r="AO39" s="119">
        <f t="shared" si="0"/>
        <v>-1900</v>
      </c>
    </row>
    <row r="40" spans="1:41">
      <c r="A40" s="105" t="s">
        <v>11</v>
      </c>
      <c r="B40" s="111"/>
      <c r="C40" s="111"/>
      <c r="D40" s="111"/>
      <c r="E40" s="111"/>
      <c r="F40" s="111"/>
      <c r="G40" s="111">
        <f>6*E7*-1</f>
        <v>-600</v>
      </c>
      <c r="H40" s="111"/>
      <c r="I40" s="111"/>
      <c r="J40" s="111"/>
      <c r="K40" s="111">
        <f>4*E7*-1</f>
        <v>-400</v>
      </c>
      <c r="L40" s="111"/>
      <c r="M40" s="111"/>
      <c r="N40" s="111"/>
      <c r="O40" s="111"/>
      <c r="P40" s="111"/>
      <c r="Q40" s="111"/>
      <c r="R40" s="111"/>
      <c r="S40" s="111"/>
      <c r="T40" s="111"/>
      <c r="U40" s="111">
        <f>10*E7*-1</f>
        <v>-1000</v>
      </c>
      <c r="V40" s="111"/>
      <c r="W40" s="111"/>
      <c r="X40" s="111"/>
      <c r="Y40" s="111">
        <f>4*E7*-1</f>
        <v>-400</v>
      </c>
      <c r="Z40" s="111"/>
      <c r="AA40" s="111"/>
      <c r="AB40" s="111"/>
      <c r="AC40" s="111"/>
      <c r="AD40" s="111"/>
      <c r="AE40" s="111"/>
      <c r="AF40" s="111"/>
      <c r="AG40" s="111"/>
      <c r="AH40" s="111"/>
      <c r="AI40" s="111">
        <f>10*E7*-1</f>
        <v>-1000</v>
      </c>
      <c r="AJ40" s="111"/>
      <c r="AK40" s="111"/>
      <c r="AL40" s="111"/>
      <c r="AM40" s="111">
        <f>4*E7*-1</f>
        <v>-400</v>
      </c>
      <c r="AN40" s="137" t="s">
        <v>11</v>
      </c>
      <c r="AO40" s="119">
        <f t="shared" si="0"/>
        <v>-3800</v>
      </c>
    </row>
    <row r="41" spans="1:41">
      <c r="A41" s="105" t="s">
        <v>259</v>
      </c>
      <c r="B41" s="111">
        <f t="shared" ref="B41:AM41" si="1">B33*$D$4*-1</f>
        <v>0</v>
      </c>
      <c r="C41" s="111">
        <f t="shared" si="1"/>
        <v>0</v>
      </c>
      <c r="D41" s="111">
        <f t="shared" si="1"/>
        <v>0</v>
      </c>
      <c r="E41" s="111">
        <f t="shared" si="1"/>
        <v>-87.5</v>
      </c>
      <c r="F41" s="111">
        <f t="shared" si="1"/>
        <v>-103.125</v>
      </c>
      <c r="G41" s="111">
        <f t="shared" si="1"/>
        <v>-103.125</v>
      </c>
      <c r="H41" s="111">
        <f t="shared" si="1"/>
        <v>-106.25</v>
      </c>
      <c r="I41" s="111">
        <f t="shared" si="1"/>
        <v>-96.875</v>
      </c>
      <c r="J41" s="111">
        <f t="shared" si="1"/>
        <v>-253.125</v>
      </c>
      <c r="K41" s="111">
        <f t="shared" si="1"/>
        <v>-175</v>
      </c>
      <c r="L41" s="111">
        <f t="shared" si="1"/>
        <v>0</v>
      </c>
      <c r="M41" s="111">
        <f t="shared" si="1"/>
        <v>0</v>
      </c>
      <c r="N41" s="111">
        <f t="shared" si="1"/>
        <v>0</v>
      </c>
      <c r="O41" s="111">
        <f t="shared" si="1"/>
        <v>0</v>
      </c>
      <c r="P41" s="111">
        <f t="shared" si="1"/>
        <v>0</v>
      </c>
      <c r="Q41" s="111">
        <f t="shared" si="1"/>
        <v>-565.625</v>
      </c>
      <c r="R41" s="111">
        <f t="shared" si="1"/>
        <v>-843.75</v>
      </c>
      <c r="S41" s="111">
        <f t="shared" si="1"/>
        <v>-437.5</v>
      </c>
      <c r="T41" s="111">
        <f t="shared" si="1"/>
        <v>-596.875</v>
      </c>
      <c r="U41" s="111">
        <f t="shared" si="1"/>
        <v>-737.5</v>
      </c>
      <c r="V41" s="111">
        <f t="shared" si="1"/>
        <v>-731.25</v>
      </c>
      <c r="W41" s="111">
        <f t="shared" si="1"/>
        <v>-531.25</v>
      </c>
      <c r="X41" s="111">
        <f t="shared" si="1"/>
        <v>-575</v>
      </c>
      <c r="Y41" s="111">
        <f t="shared" si="1"/>
        <v>-365.625</v>
      </c>
      <c r="Z41" s="111">
        <f t="shared" si="1"/>
        <v>-590.625</v>
      </c>
      <c r="AA41" s="111">
        <f t="shared" si="1"/>
        <v>-434.375</v>
      </c>
      <c r="AB41" s="111">
        <f>AB33*$D$4*-1</f>
        <v>-356.25</v>
      </c>
      <c r="AC41" s="111">
        <f t="shared" si="1"/>
        <v>-543.75</v>
      </c>
      <c r="AD41" s="111">
        <f t="shared" si="1"/>
        <v>-543.75</v>
      </c>
      <c r="AE41" s="111">
        <f t="shared" si="1"/>
        <v>-465.625</v>
      </c>
      <c r="AF41" s="111">
        <f t="shared" si="1"/>
        <v>-590.625</v>
      </c>
      <c r="AG41" s="111">
        <f t="shared" si="1"/>
        <v>-371.875</v>
      </c>
      <c r="AH41" s="111">
        <f t="shared" si="1"/>
        <v>-387.5</v>
      </c>
      <c r="AI41" s="111">
        <f t="shared" si="1"/>
        <v>-543.75</v>
      </c>
      <c r="AJ41" s="111">
        <f t="shared" si="1"/>
        <v>-940.625</v>
      </c>
      <c r="AK41" s="111">
        <f t="shared" si="1"/>
        <v>-87.5</v>
      </c>
      <c r="AL41" s="111">
        <f t="shared" si="1"/>
        <v>0</v>
      </c>
      <c r="AM41" s="111">
        <f t="shared" si="1"/>
        <v>0</v>
      </c>
      <c r="AN41" t="s">
        <v>632</v>
      </c>
      <c r="AO41" s="91">
        <f t="shared" si="0"/>
        <v>-12165.625</v>
      </c>
    </row>
    <row r="42" spans="1:41">
      <c r="A42" s="105" t="s">
        <v>576</v>
      </c>
      <c r="B42" s="111">
        <f>(($D$10*B45)/52)*(-1)</f>
        <v>0</v>
      </c>
      <c r="C42" s="111">
        <f>(($D$10*C45)/52)*(-1)</f>
        <v>0</v>
      </c>
      <c r="D42" s="111">
        <f>(($D$10*D45)/52)*(-1)</f>
        <v>0</v>
      </c>
      <c r="E42" s="111">
        <f t="shared" ref="E42:AM42" si="2">(($D$10*E45)/52)*(-1)</f>
        <v>0</v>
      </c>
      <c r="F42" s="111">
        <f t="shared" si="2"/>
        <v>0</v>
      </c>
      <c r="G42" s="111">
        <f t="shared" si="2"/>
        <v>0</v>
      </c>
      <c r="H42" s="111">
        <f t="shared" si="2"/>
        <v>0</v>
      </c>
      <c r="I42" s="111">
        <f t="shared" si="2"/>
        <v>0</v>
      </c>
      <c r="J42" s="111">
        <f t="shared" si="2"/>
        <v>0</v>
      </c>
      <c r="K42" s="111">
        <f t="shared" si="2"/>
        <v>0</v>
      </c>
      <c r="L42" s="111">
        <f t="shared" si="2"/>
        <v>0</v>
      </c>
      <c r="M42" s="111">
        <f t="shared" si="2"/>
        <v>0</v>
      </c>
      <c r="N42" s="111">
        <f t="shared" si="2"/>
        <v>0</v>
      </c>
      <c r="O42" s="111">
        <f t="shared" si="2"/>
        <v>0</v>
      </c>
      <c r="P42" s="111">
        <f t="shared" si="2"/>
        <v>0</v>
      </c>
      <c r="Q42" s="111">
        <f t="shared" si="2"/>
        <v>0</v>
      </c>
      <c r="R42" s="111">
        <f t="shared" si="2"/>
        <v>0</v>
      </c>
      <c r="S42" s="111">
        <f t="shared" si="2"/>
        <v>0</v>
      </c>
      <c r="T42" s="111">
        <f t="shared" si="2"/>
        <v>0</v>
      </c>
      <c r="U42" s="111">
        <f t="shared" si="2"/>
        <v>-91.572973239218143</v>
      </c>
      <c r="V42" s="111">
        <f t="shared" si="2"/>
        <v>-91.572973239218143</v>
      </c>
      <c r="W42" s="111">
        <f t="shared" si="2"/>
        <v>-91.572973239218143</v>
      </c>
      <c r="X42" s="111">
        <f t="shared" si="2"/>
        <v>-91.572973239218143</v>
      </c>
      <c r="Y42" s="111">
        <f t="shared" si="2"/>
        <v>-91.572973239218143</v>
      </c>
      <c r="Z42" s="111">
        <f t="shared" si="2"/>
        <v>-91.572973239218143</v>
      </c>
      <c r="AA42" s="111">
        <f t="shared" si="2"/>
        <v>-91.572973239218143</v>
      </c>
      <c r="AB42" s="111">
        <f t="shared" si="2"/>
        <v>-91.572973239218143</v>
      </c>
      <c r="AC42" s="111">
        <f t="shared" si="2"/>
        <v>-91.572973239218143</v>
      </c>
      <c r="AD42" s="111">
        <f t="shared" si="2"/>
        <v>-144.53373378217333</v>
      </c>
      <c r="AE42" s="111">
        <f t="shared" si="2"/>
        <v>-144.53373378217333</v>
      </c>
      <c r="AF42" s="111">
        <f t="shared" si="2"/>
        <v>-144.53373378217333</v>
      </c>
      <c r="AG42" s="111">
        <f t="shared" si="2"/>
        <v>-144.53373378217333</v>
      </c>
      <c r="AH42" s="111">
        <f t="shared" si="2"/>
        <v>-144.53373378217333</v>
      </c>
      <c r="AI42" s="111">
        <f t="shared" si="2"/>
        <v>-144.53373378217333</v>
      </c>
      <c r="AJ42" s="111">
        <f t="shared" si="2"/>
        <v>-144.53373378217333</v>
      </c>
      <c r="AK42" s="111">
        <f t="shared" si="2"/>
        <v>-144.53373378217333</v>
      </c>
      <c r="AL42" s="111">
        <f t="shared" si="2"/>
        <v>-144.53373378217333</v>
      </c>
      <c r="AM42" s="111">
        <f t="shared" si="2"/>
        <v>-144.53373378217333</v>
      </c>
      <c r="AN42" t="s">
        <v>633</v>
      </c>
      <c r="AO42" s="119">
        <f t="shared" si="0"/>
        <v>-2269.4940969746972</v>
      </c>
    </row>
    <row r="43" spans="1:41">
      <c r="A43" s="105" t="s">
        <v>547</v>
      </c>
      <c r="B43" s="111"/>
      <c r="C43" s="111"/>
      <c r="D43" s="111"/>
      <c r="E43" s="111"/>
      <c r="F43" s="111"/>
      <c r="G43" s="111"/>
      <c r="H43" s="111"/>
      <c r="I43" s="111"/>
      <c r="J43" s="111"/>
      <c r="K43" s="111"/>
      <c r="L43" s="111"/>
      <c r="M43" s="111"/>
      <c r="N43" s="111"/>
      <c r="O43" s="111"/>
      <c r="P43" s="111"/>
      <c r="Q43" s="111"/>
      <c r="R43" s="111"/>
      <c r="S43" s="111"/>
      <c r="T43" s="111"/>
      <c r="U43" s="111"/>
      <c r="V43" s="111"/>
      <c r="W43" s="111">
        <v>-100</v>
      </c>
      <c r="X43" s="111"/>
      <c r="Y43" s="111">
        <v>-300</v>
      </c>
      <c r="Z43" s="111"/>
      <c r="AA43" s="111"/>
      <c r="AB43" s="111"/>
      <c r="AC43" s="111"/>
      <c r="AD43" s="111"/>
      <c r="AE43" s="111"/>
      <c r="AF43" s="111"/>
      <c r="AG43" s="111"/>
      <c r="AH43" s="111"/>
      <c r="AI43" s="111"/>
      <c r="AJ43" s="111"/>
      <c r="AK43" s="111"/>
      <c r="AL43" s="111"/>
      <c r="AM43" s="111"/>
      <c r="AN43" t="s">
        <v>634</v>
      </c>
      <c r="AO43" s="119">
        <f t="shared" si="0"/>
        <v>-400</v>
      </c>
    </row>
    <row r="44" spans="1:41">
      <c r="A44" s="107" t="s">
        <v>579</v>
      </c>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O44" s="91">
        <f>AO41+AO15</f>
        <v>-44577.426789282385</v>
      </c>
    </row>
    <row r="45" spans="1:41">
      <c r="A45" s="108" t="s">
        <v>577</v>
      </c>
      <c r="B45" s="111">
        <f>B35</f>
        <v>0</v>
      </c>
      <c r="C45" s="111">
        <f t="shared" ref="C45:AM45" si="3">B45+C35</f>
        <v>0</v>
      </c>
      <c r="D45" s="111">
        <f t="shared" si="3"/>
        <v>0</v>
      </c>
      <c r="E45" s="111">
        <f t="shared" si="3"/>
        <v>0</v>
      </c>
      <c r="F45" s="111">
        <f t="shared" si="3"/>
        <v>0</v>
      </c>
      <c r="G45" s="111">
        <f t="shared" si="3"/>
        <v>0</v>
      </c>
      <c r="H45" s="111">
        <f t="shared" si="3"/>
        <v>0</v>
      </c>
      <c r="I45" s="111">
        <f t="shared" si="3"/>
        <v>0</v>
      </c>
      <c r="J45" s="111">
        <f t="shared" si="3"/>
        <v>0</v>
      </c>
      <c r="K45" s="111">
        <f t="shared" si="3"/>
        <v>0</v>
      </c>
      <c r="L45" s="111">
        <f t="shared" si="3"/>
        <v>0</v>
      </c>
      <c r="M45" s="111">
        <f t="shared" si="3"/>
        <v>0</v>
      </c>
      <c r="N45" s="111">
        <f t="shared" si="3"/>
        <v>0</v>
      </c>
      <c r="O45" s="111">
        <f t="shared" si="3"/>
        <v>0</v>
      </c>
      <c r="P45" s="111">
        <f t="shared" si="3"/>
        <v>0</v>
      </c>
      <c r="Q45" s="111">
        <f t="shared" si="3"/>
        <v>0</v>
      </c>
      <c r="R45" s="111">
        <f t="shared" si="3"/>
        <v>0</v>
      </c>
      <c r="S45" s="111">
        <f t="shared" si="3"/>
        <v>0</v>
      </c>
      <c r="T45" s="111">
        <f t="shared" si="3"/>
        <v>0</v>
      </c>
      <c r="U45" s="111">
        <f t="shared" si="3"/>
        <v>28243.147143768347</v>
      </c>
      <c r="V45" s="111">
        <f t="shared" si="3"/>
        <v>28243.147143768347</v>
      </c>
      <c r="W45" s="111">
        <f t="shared" si="3"/>
        <v>28243.147143768347</v>
      </c>
      <c r="X45" s="111">
        <f t="shared" si="3"/>
        <v>28243.147143768347</v>
      </c>
      <c r="Y45" s="111">
        <f t="shared" si="3"/>
        <v>28243.147143768347</v>
      </c>
      <c r="Z45" s="111">
        <f t="shared" si="3"/>
        <v>28243.147143768347</v>
      </c>
      <c r="AA45" s="111">
        <f t="shared" si="3"/>
        <v>28243.147143768347</v>
      </c>
      <c r="AB45" s="111">
        <f t="shared" si="3"/>
        <v>28243.147143768347</v>
      </c>
      <c r="AC45" s="111">
        <f t="shared" si="3"/>
        <v>28243.147143768347</v>
      </c>
      <c r="AD45" s="111">
        <f t="shared" si="3"/>
        <v>44577.426789282399</v>
      </c>
      <c r="AE45" s="111">
        <f t="shared" si="3"/>
        <v>44577.426789282399</v>
      </c>
      <c r="AF45" s="111">
        <f t="shared" si="3"/>
        <v>44577.426789282399</v>
      </c>
      <c r="AG45" s="111">
        <f t="shared" si="3"/>
        <v>44577.426789282399</v>
      </c>
      <c r="AH45" s="111">
        <f t="shared" si="3"/>
        <v>44577.426789282399</v>
      </c>
      <c r="AI45" s="111">
        <f t="shared" si="3"/>
        <v>44577.426789282399</v>
      </c>
      <c r="AJ45" s="111">
        <f t="shared" si="3"/>
        <v>44577.426789282399</v>
      </c>
      <c r="AK45" s="111">
        <f t="shared" si="3"/>
        <v>44577.426789282399</v>
      </c>
      <c r="AL45" s="111">
        <f t="shared" si="3"/>
        <v>44577.426789282399</v>
      </c>
      <c r="AM45" s="111">
        <f t="shared" si="3"/>
        <v>44577.426789282399</v>
      </c>
    </row>
    <row r="46" spans="1:41">
      <c r="A46" s="105" t="s">
        <v>578</v>
      </c>
      <c r="B46" s="111">
        <v>0</v>
      </c>
      <c r="C46" s="111">
        <f>B46</f>
        <v>0</v>
      </c>
      <c r="D46" s="111">
        <f t="shared" ref="D46:V46" si="4">C46</f>
        <v>0</v>
      </c>
      <c r="E46" s="111">
        <f t="shared" si="4"/>
        <v>0</v>
      </c>
      <c r="F46" s="111">
        <f t="shared" si="4"/>
        <v>0</v>
      </c>
      <c r="G46" s="111">
        <f t="shared" si="4"/>
        <v>0</v>
      </c>
      <c r="H46" s="111">
        <f t="shared" si="4"/>
        <v>0</v>
      </c>
      <c r="I46" s="111">
        <f t="shared" si="4"/>
        <v>0</v>
      </c>
      <c r="J46" s="111">
        <f t="shared" si="4"/>
        <v>0</v>
      </c>
      <c r="K46" s="111">
        <f t="shared" si="4"/>
        <v>0</v>
      </c>
      <c r="L46" s="111">
        <f t="shared" si="4"/>
        <v>0</v>
      </c>
      <c r="M46" s="111">
        <f t="shared" si="4"/>
        <v>0</v>
      </c>
      <c r="N46" s="111">
        <f t="shared" si="4"/>
        <v>0</v>
      </c>
      <c r="O46" s="111">
        <f t="shared" si="4"/>
        <v>0</v>
      </c>
      <c r="P46" s="111">
        <f t="shared" si="4"/>
        <v>0</v>
      </c>
      <c r="Q46" s="111">
        <f t="shared" si="4"/>
        <v>0</v>
      </c>
      <c r="R46" s="111">
        <f t="shared" si="4"/>
        <v>0</v>
      </c>
      <c r="S46" s="111">
        <f t="shared" si="4"/>
        <v>0</v>
      </c>
      <c r="T46" s="111">
        <f t="shared" si="4"/>
        <v>0</v>
      </c>
      <c r="U46" s="111">
        <f t="shared" si="4"/>
        <v>0</v>
      </c>
      <c r="V46" s="111">
        <f t="shared" si="4"/>
        <v>0</v>
      </c>
      <c r="W46" s="111">
        <v>300</v>
      </c>
      <c r="X46" s="111">
        <f t="shared" ref="X46:AM46" si="5">W46+X43</f>
        <v>300</v>
      </c>
      <c r="Y46" s="111">
        <f t="shared" si="5"/>
        <v>0</v>
      </c>
      <c r="Z46" s="111">
        <f t="shared" si="5"/>
        <v>0</v>
      </c>
      <c r="AA46" s="111">
        <f t="shared" si="5"/>
        <v>0</v>
      </c>
      <c r="AB46" s="111">
        <f t="shared" si="5"/>
        <v>0</v>
      </c>
      <c r="AC46" s="111">
        <f t="shared" si="5"/>
        <v>0</v>
      </c>
      <c r="AD46" s="111">
        <f t="shared" si="5"/>
        <v>0</v>
      </c>
      <c r="AE46" s="111">
        <f t="shared" si="5"/>
        <v>0</v>
      </c>
      <c r="AF46" s="111">
        <f t="shared" si="5"/>
        <v>0</v>
      </c>
      <c r="AG46" s="111">
        <f t="shared" si="5"/>
        <v>0</v>
      </c>
      <c r="AH46" s="111">
        <f t="shared" si="5"/>
        <v>0</v>
      </c>
      <c r="AI46" s="111">
        <f t="shared" si="5"/>
        <v>0</v>
      </c>
      <c r="AJ46" s="111">
        <f t="shared" si="5"/>
        <v>0</v>
      </c>
      <c r="AK46" s="111">
        <f t="shared" si="5"/>
        <v>0</v>
      </c>
      <c r="AL46" s="111">
        <f t="shared" si="5"/>
        <v>0</v>
      </c>
      <c r="AM46" s="111">
        <f t="shared" si="5"/>
        <v>0</v>
      </c>
    </row>
    <row r="47" spans="1:41">
      <c r="A47" s="109" t="s">
        <v>262</v>
      </c>
      <c r="B47" s="116">
        <v>0</v>
      </c>
      <c r="C47" s="116">
        <f>B50</f>
        <v>0</v>
      </c>
      <c r="D47" s="116">
        <f>C50</f>
        <v>0</v>
      </c>
      <c r="E47" s="116">
        <f>D50</f>
        <v>0</v>
      </c>
      <c r="F47" s="116">
        <f>E50</f>
        <v>-2618.2692307692309</v>
      </c>
      <c r="G47" s="116">
        <f t="shared" ref="G47:AM47" si="6">F50</f>
        <v>-2721.3942307692309</v>
      </c>
      <c r="H47" s="116">
        <f t="shared" si="6"/>
        <v>-3724.5192307692309</v>
      </c>
      <c r="I47" s="116">
        <f t="shared" si="6"/>
        <v>-5728.8461538461543</v>
      </c>
      <c r="J47" s="116">
        <f t="shared" si="6"/>
        <v>-5825.7211538461543</v>
      </c>
      <c r="K47" s="116">
        <f t="shared" si="6"/>
        <v>-6078.8461538461543</v>
      </c>
      <c r="L47" s="116">
        <f t="shared" si="6"/>
        <v>-8751.923076923078</v>
      </c>
      <c r="M47" s="116">
        <f t="shared" si="6"/>
        <v>-8751.923076923078</v>
      </c>
      <c r="N47" s="116">
        <f t="shared" si="6"/>
        <v>-8751.923076923078</v>
      </c>
      <c r="O47" s="116">
        <f t="shared" si="6"/>
        <v>-8751.923076923078</v>
      </c>
      <c r="P47" s="116">
        <f t="shared" si="6"/>
        <v>-8751.923076923078</v>
      </c>
      <c r="Q47" s="116">
        <f t="shared" si="6"/>
        <v>-8751.923076923078</v>
      </c>
      <c r="R47" s="116">
        <f t="shared" si="6"/>
        <v>-9317.548076923078</v>
      </c>
      <c r="S47" s="116">
        <f t="shared" si="6"/>
        <v>-10161.298076923078</v>
      </c>
      <c r="T47" s="116">
        <f t="shared" si="6"/>
        <v>-15660.336538461539</v>
      </c>
      <c r="U47" s="116">
        <f t="shared" si="6"/>
        <v>-16257.211538461539</v>
      </c>
      <c r="V47" s="116">
        <f t="shared" si="6"/>
        <v>9656.8626320675903</v>
      </c>
      <c r="W47" s="116">
        <f t="shared" si="6"/>
        <v>6935.9627357514491</v>
      </c>
      <c r="X47" s="116">
        <f t="shared" si="6"/>
        <v>6213.1397625122308</v>
      </c>
      <c r="Y47" s="116">
        <f t="shared" si="6"/>
        <v>5546.5667892730125</v>
      </c>
      <c r="Z47" s="116">
        <f t="shared" si="6"/>
        <v>2291.2918929568709</v>
      </c>
      <c r="AA47" s="116">
        <f t="shared" si="6"/>
        <v>1609.0939197176526</v>
      </c>
      <c r="AB47" s="116">
        <f t="shared" si="6"/>
        <v>1083.1459464784343</v>
      </c>
      <c r="AC47" s="116">
        <f t="shared" si="6"/>
        <v>635.32297323921625</v>
      </c>
      <c r="AD47" s="116">
        <f t="shared" si="6"/>
        <v>-1.9326762412674725E-12</v>
      </c>
      <c r="AE47" s="116">
        <f t="shared" si="6"/>
        <v>15645.995911731878</v>
      </c>
      <c r="AF47" s="116">
        <f t="shared" si="6"/>
        <v>15035.837177949705</v>
      </c>
      <c r="AG47" s="116">
        <f t="shared" si="6"/>
        <v>14300.678444167532</v>
      </c>
      <c r="AH47" s="116">
        <f t="shared" si="6"/>
        <v>8722.7312488468961</v>
      </c>
      <c r="AI47" s="116">
        <f t="shared" si="6"/>
        <v>8190.6975150647231</v>
      </c>
      <c r="AJ47" s="116">
        <f t="shared" si="6"/>
        <v>6002.4137812825502</v>
      </c>
      <c r="AK47" s="116">
        <f t="shared" si="6"/>
        <v>3019.1781244234535</v>
      </c>
      <c r="AL47" s="116">
        <f t="shared" si="6"/>
        <v>2787.1443906412801</v>
      </c>
      <c r="AM47" s="116">
        <f t="shared" si="6"/>
        <v>2642.6106568591067</v>
      </c>
    </row>
    <row r="48" spans="1:41">
      <c r="A48" s="105" t="s">
        <v>264</v>
      </c>
      <c r="B48" s="111">
        <f t="shared" ref="B48:AM48" si="7">SUM(B38:B43)</f>
        <v>0</v>
      </c>
      <c r="C48" s="111">
        <f t="shared" si="7"/>
        <v>0</v>
      </c>
      <c r="D48" s="111">
        <f t="shared" si="7"/>
        <v>0</v>
      </c>
      <c r="E48" s="111">
        <f t="shared" si="7"/>
        <v>-2618.2692307692309</v>
      </c>
      <c r="F48" s="111">
        <f t="shared" si="7"/>
        <v>-103.125</v>
      </c>
      <c r="G48" s="111">
        <f t="shared" si="7"/>
        <v>-1003.125</v>
      </c>
      <c r="H48" s="111">
        <f t="shared" si="7"/>
        <v>-2004.3269230769233</v>
      </c>
      <c r="I48" s="111">
        <f t="shared" si="7"/>
        <v>-96.875</v>
      </c>
      <c r="J48" s="111">
        <f t="shared" si="7"/>
        <v>-253.125</v>
      </c>
      <c r="K48" s="111">
        <f t="shared" si="7"/>
        <v>-2673.0769230769233</v>
      </c>
      <c r="L48" s="111">
        <f t="shared" si="7"/>
        <v>0</v>
      </c>
      <c r="M48" s="111">
        <f t="shared" si="7"/>
        <v>0</v>
      </c>
      <c r="N48" s="111">
        <f t="shared" si="7"/>
        <v>0</v>
      </c>
      <c r="O48" s="111">
        <f t="shared" si="7"/>
        <v>0</v>
      </c>
      <c r="P48" s="111">
        <f t="shared" si="7"/>
        <v>0</v>
      </c>
      <c r="Q48" s="111">
        <f t="shared" si="7"/>
        <v>-565.625</v>
      </c>
      <c r="R48" s="111">
        <f t="shared" si="7"/>
        <v>-843.75</v>
      </c>
      <c r="S48" s="111">
        <f t="shared" si="7"/>
        <v>-5499.0384615384619</v>
      </c>
      <c r="T48" s="111">
        <f t="shared" si="7"/>
        <v>-596.875</v>
      </c>
      <c r="U48" s="111">
        <f t="shared" si="7"/>
        <v>-2329.0729732392183</v>
      </c>
      <c r="V48" s="111">
        <f t="shared" si="7"/>
        <v>-2720.8998963161416</v>
      </c>
      <c r="W48" s="111">
        <f t="shared" si="7"/>
        <v>-722.82297323921819</v>
      </c>
      <c r="X48" s="111">
        <f t="shared" si="7"/>
        <v>-666.57297323921819</v>
      </c>
      <c r="Y48" s="111">
        <f t="shared" si="7"/>
        <v>-3255.2748963161416</v>
      </c>
      <c r="Z48" s="111">
        <f t="shared" si="7"/>
        <v>-682.19797323921819</v>
      </c>
      <c r="AA48" s="111">
        <f t="shared" si="7"/>
        <v>-525.94797323921819</v>
      </c>
      <c r="AB48" s="111">
        <f t="shared" si="7"/>
        <v>-447.82297323921813</v>
      </c>
      <c r="AC48" s="111">
        <f t="shared" si="7"/>
        <v>-635.32297323921819</v>
      </c>
      <c r="AD48" s="111">
        <f t="shared" si="7"/>
        <v>-688.28373378217339</v>
      </c>
      <c r="AE48" s="111">
        <f t="shared" si="7"/>
        <v>-610.15873378217339</v>
      </c>
      <c r="AF48" s="111">
        <f t="shared" si="7"/>
        <v>-735.15873378217339</v>
      </c>
      <c r="AG48" s="111">
        <f t="shared" si="7"/>
        <v>-5577.9471953206348</v>
      </c>
      <c r="AH48" s="111">
        <f t="shared" si="7"/>
        <v>-532.03373378217339</v>
      </c>
      <c r="AI48" s="111">
        <f t="shared" si="7"/>
        <v>-2188.2837337821734</v>
      </c>
      <c r="AJ48" s="111">
        <f t="shared" si="7"/>
        <v>-2983.2356568590967</v>
      </c>
      <c r="AK48" s="111">
        <f t="shared" si="7"/>
        <v>-232.03373378217333</v>
      </c>
      <c r="AL48" s="111">
        <f t="shared" si="7"/>
        <v>-144.53373378217333</v>
      </c>
      <c r="AM48" s="111">
        <f t="shared" si="7"/>
        <v>-2642.6106568590967</v>
      </c>
      <c r="AN48" t="s">
        <v>573</v>
      </c>
      <c r="AO48" s="91">
        <f>SUM(B48:AM48)</f>
        <v>-44577.426789282406</v>
      </c>
    </row>
    <row r="49" spans="1:41">
      <c r="A49" s="106" t="s">
        <v>265</v>
      </c>
      <c r="B49" s="115">
        <f t="shared" ref="B49:AM49" si="8">SUM(B35:B36)</f>
        <v>0</v>
      </c>
      <c r="C49" s="115">
        <f t="shared" si="8"/>
        <v>0</v>
      </c>
      <c r="D49" s="115">
        <f t="shared" si="8"/>
        <v>0</v>
      </c>
      <c r="E49" s="115">
        <f t="shared" si="8"/>
        <v>0</v>
      </c>
      <c r="F49" s="115">
        <f t="shared" si="8"/>
        <v>0</v>
      </c>
      <c r="G49" s="115">
        <f t="shared" si="8"/>
        <v>0</v>
      </c>
      <c r="H49" s="115">
        <f t="shared" si="8"/>
        <v>0</v>
      </c>
      <c r="I49" s="115">
        <f t="shared" si="8"/>
        <v>0</v>
      </c>
      <c r="J49" s="115">
        <f t="shared" si="8"/>
        <v>0</v>
      </c>
      <c r="K49" s="115">
        <f t="shared" si="8"/>
        <v>0</v>
      </c>
      <c r="L49" s="115">
        <f t="shared" si="8"/>
        <v>0</v>
      </c>
      <c r="M49" s="115">
        <f t="shared" si="8"/>
        <v>0</v>
      </c>
      <c r="N49" s="115">
        <f t="shared" si="8"/>
        <v>0</v>
      </c>
      <c r="O49" s="115">
        <f t="shared" si="8"/>
        <v>0</v>
      </c>
      <c r="P49" s="115">
        <f t="shared" si="8"/>
        <v>0</v>
      </c>
      <c r="Q49" s="115">
        <f t="shared" si="8"/>
        <v>0</v>
      </c>
      <c r="R49" s="115">
        <f t="shared" si="8"/>
        <v>0</v>
      </c>
      <c r="S49" s="115">
        <f t="shared" si="8"/>
        <v>0</v>
      </c>
      <c r="T49" s="115">
        <f t="shared" si="8"/>
        <v>0</v>
      </c>
      <c r="U49" s="115">
        <f t="shared" si="8"/>
        <v>28243.147143768347</v>
      </c>
      <c r="V49" s="115">
        <f t="shared" si="8"/>
        <v>0</v>
      </c>
      <c r="W49" s="115">
        <f t="shared" si="8"/>
        <v>0</v>
      </c>
      <c r="X49" s="115">
        <f t="shared" si="8"/>
        <v>0</v>
      </c>
      <c r="Y49" s="115">
        <f t="shared" si="8"/>
        <v>0</v>
      </c>
      <c r="Z49" s="115">
        <f t="shared" si="8"/>
        <v>0</v>
      </c>
      <c r="AA49" s="115">
        <f t="shared" si="8"/>
        <v>0</v>
      </c>
      <c r="AB49" s="115">
        <f t="shared" si="8"/>
        <v>0</v>
      </c>
      <c r="AC49" s="115">
        <f t="shared" si="8"/>
        <v>0</v>
      </c>
      <c r="AD49" s="115">
        <f t="shared" si="8"/>
        <v>16334.279645514052</v>
      </c>
      <c r="AE49" s="115">
        <f t="shared" si="8"/>
        <v>0</v>
      </c>
      <c r="AF49" s="115">
        <f t="shared" si="8"/>
        <v>0</v>
      </c>
      <c r="AG49" s="115">
        <f t="shared" si="8"/>
        <v>0</v>
      </c>
      <c r="AH49" s="115">
        <f t="shared" si="8"/>
        <v>0</v>
      </c>
      <c r="AI49" s="115">
        <f t="shared" si="8"/>
        <v>0</v>
      </c>
      <c r="AJ49" s="115">
        <f t="shared" si="8"/>
        <v>0</v>
      </c>
      <c r="AK49" s="115">
        <f t="shared" si="8"/>
        <v>0</v>
      </c>
      <c r="AL49" s="115">
        <f t="shared" si="8"/>
        <v>0</v>
      </c>
      <c r="AM49" s="115">
        <f t="shared" si="8"/>
        <v>0</v>
      </c>
      <c r="AN49" t="s">
        <v>570</v>
      </c>
      <c r="AO49" s="91">
        <f>SUM(B42:AM43)</f>
        <v>-2669.4940969746972</v>
      </c>
    </row>
    <row r="50" spans="1:41">
      <c r="A50" s="109" t="s">
        <v>263</v>
      </c>
      <c r="B50" s="116">
        <f>SUM(B47:B49)</f>
        <v>0</v>
      </c>
      <c r="C50" s="116">
        <f t="shared" ref="C50:AM50" si="9">SUM(C47:C49)</f>
        <v>0</v>
      </c>
      <c r="D50" s="116">
        <f t="shared" si="9"/>
        <v>0</v>
      </c>
      <c r="E50" s="116">
        <f t="shared" si="9"/>
        <v>-2618.2692307692309</v>
      </c>
      <c r="F50" s="116">
        <f t="shared" si="9"/>
        <v>-2721.3942307692309</v>
      </c>
      <c r="G50" s="116">
        <f t="shared" si="9"/>
        <v>-3724.5192307692309</v>
      </c>
      <c r="H50" s="116">
        <f t="shared" si="9"/>
        <v>-5728.8461538461543</v>
      </c>
      <c r="I50" s="116">
        <f t="shared" si="9"/>
        <v>-5825.7211538461543</v>
      </c>
      <c r="J50" s="116">
        <f t="shared" si="9"/>
        <v>-6078.8461538461543</v>
      </c>
      <c r="K50" s="116">
        <f t="shared" si="9"/>
        <v>-8751.923076923078</v>
      </c>
      <c r="L50" s="116">
        <f t="shared" si="9"/>
        <v>-8751.923076923078</v>
      </c>
      <c r="M50" s="116">
        <f t="shared" si="9"/>
        <v>-8751.923076923078</v>
      </c>
      <c r="N50" s="116">
        <f t="shared" si="9"/>
        <v>-8751.923076923078</v>
      </c>
      <c r="O50" s="116">
        <f t="shared" si="9"/>
        <v>-8751.923076923078</v>
      </c>
      <c r="P50" s="116">
        <f t="shared" si="9"/>
        <v>-8751.923076923078</v>
      </c>
      <c r="Q50" s="116">
        <f t="shared" si="9"/>
        <v>-9317.548076923078</v>
      </c>
      <c r="R50" s="116">
        <f t="shared" si="9"/>
        <v>-10161.298076923078</v>
      </c>
      <c r="S50" s="116">
        <f t="shared" si="9"/>
        <v>-15660.336538461539</v>
      </c>
      <c r="T50" s="116">
        <f t="shared" si="9"/>
        <v>-16257.211538461539</v>
      </c>
      <c r="U50" s="116">
        <f t="shared" si="9"/>
        <v>9656.8626320675903</v>
      </c>
      <c r="V50" s="116">
        <f t="shared" si="9"/>
        <v>6935.9627357514491</v>
      </c>
      <c r="W50" s="116">
        <f t="shared" si="9"/>
        <v>6213.1397625122308</v>
      </c>
      <c r="X50" s="116">
        <f t="shared" si="9"/>
        <v>5546.5667892730125</v>
      </c>
      <c r="Y50" s="116">
        <f t="shared" si="9"/>
        <v>2291.2918929568709</v>
      </c>
      <c r="Z50" s="116">
        <f t="shared" si="9"/>
        <v>1609.0939197176526</v>
      </c>
      <c r="AA50" s="116">
        <f t="shared" si="9"/>
        <v>1083.1459464784343</v>
      </c>
      <c r="AB50" s="116">
        <f t="shared" si="9"/>
        <v>635.32297323921625</v>
      </c>
      <c r="AC50" s="116">
        <f t="shared" si="9"/>
        <v>-1.9326762412674725E-12</v>
      </c>
      <c r="AD50" s="116">
        <f t="shared" si="9"/>
        <v>15645.995911731878</v>
      </c>
      <c r="AE50" s="116">
        <f t="shared" si="9"/>
        <v>15035.837177949705</v>
      </c>
      <c r="AF50" s="116">
        <f t="shared" si="9"/>
        <v>14300.678444167532</v>
      </c>
      <c r="AG50" s="116">
        <f t="shared" si="9"/>
        <v>8722.7312488468961</v>
      </c>
      <c r="AH50" s="116">
        <f t="shared" si="9"/>
        <v>8190.6975150647231</v>
      </c>
      <c r="AI50" s="116">
        <f t="shared" si="9"/>
        <v>6002.4137812825502</v>
      </c>
      <c r="AJ50" s="116">
        <f t="shared" si="9"/>
        <v>3019.1781244234535</v>
      </c>
      <c r="AK50" s="116">
        <f t="shared" si="9"/>
        <v>2787.1443906412801</v>
      </c>
      <c r="AL50" s="116">
        <f t="shared" si="9"/>
        <v>2642.6106568591067</v>
      </c>
      <c r="AM50" s="116">
        <f t="shared" si="9"/>
        <v>1.0004441719502211E-11</v>
      </c>
      <c r="AN50" t="s">
        <v>571</v>
      </c>
      <c r="AO50" s="91">
        <f>SUM(B38:AM40)</f>
        <v>-29742.307692307691</v>
      </c>
    </row>
    <row r="51" spans="1:41">
      <c r="A51" s="99"/>
      <c r="B51" s="99"/>
      <c r="C51" s="99"/>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row>
    <row r="52" spans="1:41">
      <c r="A52" s="99"/>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row>
    <row r="53" spans="1:41">
      <c r="A53" s="99"/>
      <c r="B53" s="99"/>
      <c r="C53" s="99"/>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row>
    <row r="54" spans="1:41">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row>
    <row r="55" spans="1:41">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v>5869.18</v>
      </c>
      <c r="AD55" s="99"/>
      <c r="AE55" s="99"/>
      <c r="AF55" s="99"/>
      <c r="AG55" s="99"/>
      <c r="AH55" s="99"/>
      <c r="AI55" s="99"/>
      <c r="AJ55" s="99"/>
      <c r="AK55" s="99"/>
      <c r="AL55" s="99"/>
      <c r="AM55" s="99"/>
    </row>
    <row r="56" spans="1:41">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row>
    <row r="57" spans="1:41">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m="1">
        <f t="array" ref="AE57:AI57">Z33:AD33</f>
        <v>47.25</v>
      </c>
      <c r="AF57" s="99">
        <v>34.75</v>
      </c>
      <c r="AG57" s="99">
        <v>28.5</v>
      </c>
      <c r="AH57" s="99">
        <v>43.5</v>
      </c>
      <c r="AI57" s="99">
        <v>43.5</v>
      </c>
      <c r="AJ57" s="99"/>
      <c r="AK57" s="99"/>
      <c r="AL57" s="99"/>
      <c r="AM57" s="99"/>
    </row>
    <row r="58" spans="1:4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row>
    <row r="59" spans="1:41">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v>0.5</v>
      </c>
      <c r="AL59" s="99"/>
      <c r="AM59" s="99"/>
    </row>
    <row r="60" spans="1:41">
      <c r="A60" s="99"/>
      <c r="B60" s="99"/>
      <c r="C60" s="99"/>
      <c r="D60" s="99"/>
      <c r="E60" s="99"/>
      <c r="F60" s="99"/>
      <c r="G60" s="99"/>
      <c r="H60" s="99"/>
      <c r="I60" s="99"/>
      <c r="J60" s="99"/>
      <c r="K60" s="99"/>
      <c r="L60" s="99"/>
      <c r="M60" s="99"/>
      <c r="N60" s="99"/>
      <c r="O60" s="99"/>
      <c r="P60" s="99"/>
      <c r="Q60" s="99"/>
      <c r="R60" s="99"/>
      <c r="S60" s="99"/>
      <c r="T60" s="113">
        <v>52.5</v>
      </c>
      <c r="U60" s="113">
        <v>46.5</v>
      </c>
      <c r="V60" s="113">
        <v>44.5</v>
      </c>
      <c r="W60" s="113">
        <v>44.5</v>
      </c>
      <c r="X60" s="113">
        <v>44.5</v>
      </c>
      <c r="Y60" s="113">
        <v>44.5</v>
      </c>
      <c r="Z60" s="99">
        <f>SUM(T60:Y60)</f>
        <v>277</v>
      </c>
      <c r="AA60" s="99"/>
      <c r="AB60" s="99"/>
      <c r="AC60" s="99"/>
      <c r="AD60" s="99"/>
      <c r="AE60" s="99"/>
      <c r="AF60" s="99"/>
      <c r="AG60" s="99"/>
      <c r="AH60" s="99"/>
      <c r="AI60" s="99"/>
      <c r="AJ60" s="99"/>
      <c r="AK60" s="99"/>
      <c r="AL60" s="99"/>
      <c r="AM60" s="99"/>
    </row>
    <row r="62" spans="1:41">
      <c r="Z62">
        <f>Z60+2</f>
        <v>279</v>
      </c>
    </row>
    <row r="64" spans="1:41">
      <c r="T64" s="113">
        <v>47.75</v>
      </c>
      <c r="U64" s="113">
        <v>55</v>
      </c>
      <c r="V64" s="113">
        <v>58.5</v>
      </c>
      <c r="W64" s="113">
        <v>42.5</v>
      </c>
      <c r="X64" s="113">
        <v>46</v>
      </c>
      <c r="Y64" s="113">
        <v>29.25</v>
      </c>
      <c r="Z64">
        <f>SUM(T64:Y64)</f>
        <v>279</v>
      </c>
    </row>
    <row r="67" spans="26:37">
      <c r="Z67" s="113">
        <v>40</v>
      </c>
      <c r="AA67" s="113">
        <v>40</v>
      </c>
      <c r="AB67" s="113">
        <v>40</v>
      </c>
      <c r="AC67" s="113">
        <v>40</v>
      </c>
      <c r="AD67" s="113">
        <v>40</v>
      </c>
      <c r="AE67" s="113">
        <v>39.5</v>
      </c>
      <c r="AF67" s="113">
        <v>39.5</v>
      </c>
      <c r="AG67" s="113">
        <v>39.5</v>
      </c>
      <c r="AH67" s="113">
        <v>39.5</v>
      </c>
      <c r="AI67" s="113">
        <v>39.5</v>
      </c>
    </row>
    <row r="69" spans="26:37">
      <c r="Z69">
        <v>47.25</v>
      </c>
      <c r="AG69">
        <f>SUM(AE67:AI67)</f>
        <v>197.5</v>
      </c>
    </row>
    <row r="70" spans="26:37">
      <c r="AE70" s="113">
        <v>37.25</v>
      </c>
      <c r="AF70" s="113">
        <v>47.25</v>
      </c>
      <c r="AG70" s="113">
        <v>29.75</v>
      </c>
      <c r="AH70" s="113">
        <v>31</v>
      </c>
      <c r="AI70" s="113">
        <v>43.5</v>
      </c>
    </row>
    <row r="71" spans="26:37">
      <c r="AB71">
        <f>SUM(Z67:AD67)</f>
        <v>200</v>
      </c>
      <c r="AK71">
        <f>AK59+AH72</f>
        <v>9.25</v>
      </c>
    </row>
    <row r="72" spans="26:37">
      <c r="Z72" s="113">
        <v>47.25</v>
      </c>
      <c r="AA72" s="113">
        <v>34.75</v>
      </c>
      <c r="AB72" s="113">
        <v>28.5</v>
      </c>
      <c r="AC72" s="113">
        <v>43.5</v>
      </c>
      <c r="AD72" s="113">
        <v>43.5</v>
      </c>
      <c r="AG72">
        <f>SUM(AE70:AI70)</f>
        <v>188.75</v>
      </c>
      <c r="AH72">
        <f>AG69-AG72</f>
        <v>8.75</v>
      </c>
    </row>
    <row r="74" spans="26:37">
      <c r="AC74" t="s">
        <v>697</v>
      </c>
    </row>
    <row r="75" spans="26:37">
      <c r="AB75">
        <f>SUM(Z72:AD72)</f>
        <v>197.5</v>
      </c>
      <c r="AC75">
        <v>2.5</v>
      </c>
    </row>
    <row r="76" spans="26:37">
      <c r="AB76">
        <f>AB75+AC75</f>
        <v>200</v>
      </c>
    </row>
  </sheetData>
  <pageMargins left="0.7" right="0.7" top="0.75" bottom="0.75" header="0.3" footer="0.3"/>
  <pageSetup paperSize="9" orientation="portrait" horizontalDpi="300" verticalDpi="3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266A-5206-4919-9F93-2E39BB74E58D}">
  <dimension ref="B2:P42"/>
  <sheetViews>
    <sheetView zoomScale="125" zoomScaleNormal="125" workbookViewId="0">
      <selection activeCell="E51" sqref="E51"/>
    </sheetView>
  </sheetViews>
  <sheetFormatPr baseColWidth="10" defaultColWidth="17" defaultRowHeight="15"/>
  <cols>
    <col min="2" max="2" width="16.83203125" bestFit="1" customWidth="1"/>
    <col min="3" max="3" width="50.33203125" bestFit="1" customWidth="1"/>
    <col min="4" max="4" width="15" bestFit="1" customWidth="1"/>
    <col min="5" max="5" width="11.6640625" bestFit="1" customWidth="1"/>
    <col min="6" max="6" width="13.83203125" bestFit="1" customWidth="1"/>
    <col min="7" max="7" width="6" bestFit="1" customWidth="1"/>
    <col min="8" max="8" width="16" bestFit="1" customWidth="1"/>
    <col min="9" max="9" width="6.6640625" bestFit="1" customWidth="1"/>
    <col min="10" max="10" width="11.33203125" bestFit="1" customWidth="1"/>
    <col min="11" max="11" width="10.1640625" bestFit="1" customWidth="1"/>
    <col min="12" max="12" width="12.83203125" bestFit="1" customWidth="1"/>
    <col min="13" max="13" width="8" bestFit="1" customWidth="1"/>
    <col min="14" max="14" width="12.33203125" bestFit="1" customWidth="1"/>
    <col min="15" max="15" width="11.6640625" bestFit="1" customWidth="1"/>
    <col min="16" max="16" width="29.6640625" bestFit="1" customWidth="1"/>
  </cols>
  <sheetData>
    <row r="2" spans="2:8">
      <c r="B2" t="s">
        <v>434</v>
      </c>
      <c r="C2" t="s">
        <v>435</v>
      </c>
      <c r="D2" t="s">
        <v>449</v>
      </c>
      <c r="H2" t="s">
        <v>450</v>
      </c>
    </row>
    <row r="3" spans="2:8">
      <c r="B3" t="s">
        <v>433</v>
      </c>
      <c r="H3">
        <v>5</v>
      </c>
    </row>
    <row r="4" spans="2:8">
      <c r="B4" t="s">
        <v>333</v>
      </c>
      <c r="C4" t="s">
        <v>437</v>
      </c>
    </row>
    <row r="5" spans="2:8">
      <c r="B5" t="s">
        <v>181</v>
      </c>
      <c r="C5" t="s">
        <v>457</v>
      </c>
      <c r="D5">
        <v>0</v>
      </c>
    </row>
    <row r="6" spans="2:8">
      <c r="B6" t="s">
        <v>452</v>
      </c>
      <c r="C6" t="s">
        <v>438</v>
      </c>
      <c r="D6">
        <v>0.25</v>
      </c>
    </row>
    <row r="7" spans="2:8">
      <c r="B7" t="s">
        <v>304</v>
      </c>
      <c r="C7" t="s">
        <v>439</v>
      </c>
      <c r="D7">
        <f>0.25</f>
        <v>0.25</v>
      </c>
      <c r="H7" t="s">
        <v>541</v>
      </c>
    </row>
    <row r="8" spans="2:8">
      <c r="B8" t="s">
        <v>453</v>
      </c>
      <c r="C8" t="s">
        <v>440</v>
      </c>
      <c r="D8">
        <f>0</f>
        <v>0</v>
      </c>
    </row>
    <row r="9" spans="2:8">
      <c r="B9" t="s">
        <v>171</v>
      </c>
      <c r="C9" t="s">
        <v>451</v>
      </c>
      <c r="D9">
        <f>2*H3</f>
        <v>10</v>
      </c>
      <c r="H9" t="s">
        <v>542</v>
      </c>
    </row>
    <row r="10" spans="2:8">
      <c r="B10" t="s">
        <v>436</v>
      </c>
      <c r="C10" t="s">
        <v>451</v>
      </c>
      <c r="D10">
        <f>2*H3</f>
        <v>10</v>
      </c>
    </row>
    <row r="11" spans="2:8">
      <c r="B11" t="s">
        <v>455</v>
      </c>
      <c r="C11" t="s">
        <v>530</v>
      </c>
      <c r="D11">
        <v>0</v>
      </c>
    </row>
    <row r="12" spans="2:8">
      <c r="B12" t="s">
        <v>459</v>
      </c>
      <c r="C12" t="s">
        <v>456</v>
      </c>
      <c r="D12">
        <v>0</v>
      </c>
    </row>
    <row r="13" spans="2:8">
      <c r="B13" t="s">
        <v>460</v>
      </c>
      <c r="C13" t="s">
        <v>461</v>
      </c>
      <c r="D13">
        <f>7*H3</f>
        <v>35</v>
      </c>
    </row>
    <row r="20" spans="2:16">
      <c r="B20" t="s">
        <v>447</v>
      </c>
      <c r="C20" t="s">
        <v>448</v>
      </c>
      <c r="D20" t="s">
        <v>462</v>
      </c>
      <c r="E20" t="s">
        <v>181</v>
      </c>
      <c r="F20" t="s">
        <v>452</v>
      </c>
      <c r="G20" t="s">
        <v>304</v>
      </c>
      <c r="H20" t="s">
        <v>453</v>
      </c>
      <c r="I20" t="s">
        <v>171</v>
      </c>
      <c r="J20" t="s">
        <v>436</v>
      </c>
      <c r="K20" t="s">
        <v>455</v>
      </c>
      <c r="L20" t="s">
        <v>458</v>
      </c>
      <c r="M20" t="s">
        <v>460</v>
      </c>
      <c r="N20" t="s">
        <v>454</v>
      </c>
      <c r="P20" t="s">
        <v>463</v>
      </c>
    </row>
    <row r="21" spans="2:16">
      <c r="B21" t="s">
        <v>444</v>
      </c>
      <c r="C21">
        <v>62.5</v>
      </c>
      <c r="D21">
        <f>C21*2</f>
        <v>125</v>
      </c>
      <c r="E21">
        <f>D21+$C$21*$D$5</f>
        <v>125</v>
      </c>
      <c r="F21">
        <f>E21+$C$21*$D$6</f>
        <v>140.625</v>
      </c>
      <c r="G21">
        <f>F21+$C$21*$D$7</f>
        <v>156.25</v>
      </c>
      <c r="H21">
        <f>G21+$D$8</f>
        <v>156.25</v>
      </c>
      <c r="I21">
        <f>H21+$D$9</f>
        <v>166.25</v>
      </c>
      <c r="J21">
        <f>I21+$D$10</f>
        <v>176.25</v>
      </c>
      <c r="K21">
        <f>J21+$D$11</f>
        <v>176.25</v>
      </c>
      <c r="L21">
        <f>K21+$D$12</f>
        <v>176.25</v>
      </c>
      <c r="M21">
        <f>L21+$D$13</f>
        <v>211.25</v>
      </c>
      <c r="N21">
        <f>M21/$H$3</f>
        <v>42.25</v>
      </c>
      <c r="O21">
        <f>N21/7</f>
        <v>6.0357142857142856</v>
      </c>
      <c r="P21">
        <v>46.25</v>
      </c>
    </row>
    <row r="22" spans="2:16">
      <c r="B22" t="s">
        <v>445</v>
      </c>
      <c r="C22">
        <v>57</v>
      </c>
      <c r="D22">
        <f t="shared" ref="D22:D23" si="0">C22*2</f>
        <v>114</v>
      </c>
      <c r="E22">
        <f t="shared" ref="E22:E23" si="1">D22+$C$21*$D$5</f>
        <v>114</v>
      </c>
      <c r="F22">
        <f>E22+$C$21*$D$6</f>
        <v>129.625</v>
      </c>
      <c r="G22">
        <f>F22+$C$21*$D$7</f>
        <v>145.25</v>
      </c>
      <c r="H22">
        <f>G22+$D$8</f>
        <v>145.25</v>
      </c>
      <c r="I22">
        <f>H22+$D$9</f>
        <v>155.25</v>
      </c>
      <c r="J22">
        <f>I22+$D$10</f>
        <v>165.25</v>
      </c>
      <c r="K22">
        <f>J22+$D$11</f>
        <v>165.25</v>
      </c>
      <c r="L22">
        <f>K22+$D$12</f>
        <v>165.25</v>
      </c>
      <c r="M22">
        <f>L22+$D$13</f>
        <v>200.25</v>
      </c>
      <c r="N22">
        <f t="shared" ref="N22:N23" si="2">M22/$H$3</f>
        <v>40.049999999999997</v>
      </c>
      <c r="O22">
        <f t="shared" ref="O22:O23" si="3">N22/7</f>
        <v>5.7214285714285706</v>
      </c>
      <c r="P22">
        <v>44</v>
      </c>
    </row>
    <row r="23" spans="2:16">
      <c r="B23" t="s">
        <v>446</v>
      </c>
      <c r="C23">
        <v>54</v>
      </c>
      <c r="D23">
        <f t="shared" si="0"/>
        <v>108</v>
      </c>
      <c r="E23">
        <f t="shared" si="1"/>
        <v>108</v>
      </c>
      <c r="F23">
        <f>E23+$C$21*$D$6</f>
        <v>123.625</v>
      </c>
      <c r="G23">
        <f>F23+$C$21*$D$7</f>
        <v>139.25</v>
      </c>
      <c r="H23">
        <f>G23+$D$8</f>
        <v>139.25</v>
      </c>
      <c r="I23">
        <f>H23+$D$9</f>
        <v>149.25</v>
      </c>
      <c r="J23">
        <f>I23+$D$10</f>
        <v>159.25</v>
      </c>
      <c r="K23">
        <f>J23+$D$11</f>
        <v>159.25</v>
      </c>
      <c r="L23">
        <f>K23+$D$12</f>
        <v>159.25</v>
      </c>
      <c r="M23">
        <f>L23+$D$13</f>
        <v>194.25</v>
      </c>
      <c r="N23">
        <f t="shared" si="2"/>
        <v>38.85</v>
      </c>
      <c r="O23">
        <f t="shared" si="3"/>
        <v>5.55</v>
      </c>
      <c r="P23">
        <v>42.75</v>
      </c>
    </row>
    <row r="26" spans="2:16">
      <c r="D26" t="s">
        <v>470</v>
      </c>
      <c r="E26" t="s">
        <v>529</v>
      </c>
    </row>
    <row r="27" spans="2:16">
      <c r="C27" t="s">
        <v>468</v>
      </c>
      <c r="D27" t="s">
        <v>540</v>
      </c>
      <c r="E27">
        <v>6</v>
      </c>
      <c r="F27" t="s">
        <v>532</v>
      </c>
    </row>
    <row r="28" spans="2:16">
      <c r="C28" t="s">
        <v>466</v>
      </c>
      <c r="D28" t="s">
        <v>471</v>
      </c>
      <c r="E28">
        <v>2</v>
      </c>
    </row>
    <row r="29" spans="2:16">
      <c r="C29" t="s">
        <v>467</v>
      </c>
      <c r="D29" t="s">
        <v>472</v>
      </c>
      <c r="E29" t="s">
        <v>543</v>
      </c>
    </row>
    <row r="31" spans="2:16">
      <c r="C31" t="s">
        <v>469</v>
      </c>
      <c r="D31" t="s">
        <v>539</v>
      </c>
      <c r="E31" t="s">
        <v>544</v>
      </c>
    </row>
    <row r="33" spans="3:8">
      <c r="C33" t="s">
        <v>534</v>
      </c>
      <c r="D33" t="s">
        <v>535</v>
      </c>
      <c r="E33">
        <v>2</v>
      </c>
      <c r="F33" t="s">
        <v>536</v>
      </c>
    </row>
    <row r="35" spans="3:8">
      <c r="C35" t="s">
        <v>537</v>
      </c>
      <c r="D35" t="s">
        <v>538</v>
      </c>
      <c r="H35" t="s">
        <v>546</v>
      </c>
    </row>
    <row r="36" spans="3:8">
      <c r="C36" t="s">
        <v>473</v>
      </c>
      <c r="H36" t="s">
        <v>545</v>
      </c>
    </row>
    <row r="37" spans="3:8">
      <c r="C37" t="s">
        <v>474</v>
      </c>
    </row>
    <row r="39" spans="3:8">
      <c r="C39" t="s">
        <v>531</v>
      </c>
    </row>
    <row r="42" spans="3:8">
      <c r="C42" t="s">
        <v>533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516DD-B8CF-4D9E-9DC8-2E2AB47C0E02}">
  <dimension ref="A2:AM53"/>
  <sheetViews>
    <sheetView zoomScale="125" zoomScaleNormal="125" workbookViewId="0">
      <pane xSplit="1" topLeftCell="B1" activePane="topRight" state="frozen"/>
      <selection activeCell="A14" sqref="A14"/>
      <selection pane="topRight" activeCell="E59" sqref="E59"/>
    </sheetView>
  </sheetViews>
  <sheetFormatPr baseColWidth="10" defaultColWidth="28.33203125" defaultRowHeight="15"/>
  <cols>
    <col min="1" max="1" width="29.33203125" bestFit="1" customWidth="1"/>
    <col min="2" max="2" width="31.83203125" bestFit="1" customWidth="1"/>
    <col min="3" max="3" width="21.6640625" bestFit="1" customWidth="1"/>
    <col min="4" max="4" width="30.6640625" bestFit="1" customWidth="1"/>
    <col min="5" max="5" width="22.6640625" bestFit="1" customWidth="1"/>
    <col min="6" max="6" width="22.1640625" bestFit="1" customWidth="1"/>
    <col min="7" max="7" width="27.33203125" bestFit="1" customWidth="1"/>
    <col min="8" max="8" width="47" bestFit="1" customWidth="1"/>
    <col min="9" max="9" width="23.33203125" bestFit="1" customWidth="1"/>
    <col min="10" max="10" width="22.33203125" bestFit="1" customWidth="1"/>
    <col min="11" max="11" width="21.1640625" bestFit="1" customWidth="1"/>
    <col min="12" max="12" width="22.1640625" bestFit="1" customWidth="1"/>
    <col min="13" max="14" width="23.1640625" bestFit="1" customWidth="1"/>
    <col min="15" max="15" width="21.6640625" bestFit="1" customWidth="1"/>
    <col min="16" max="16" width="21.33203125" bestFit="1" customWidth="1"/>
    <col min="17" max="18" width="22.33203125" bestFit="1" customWidth="1"/>
    <col min="19" max="19" width="21.6640625" bestFit="1" customWidth="1"/>
    <col min="20" max="20" width="20.83203125" bestFit="1" customWidth="1"/>
    <col min="21" max="22" width="22.83203125" bestFit="1" customWidth="1"/>
    <col min="23" max="23" width="22.33203125" bestFit="1" customWidth="1"/>
    <col min="24" max="24" width="21.83203125" bestFit="1" customWidth="1"/>
    <col min="25" max="25" width="22.83203125" bestFit="1" customWidth="1"/>
    <col min="26" max="27" width="23.83203125" bestFit="1" customWidth="1"/>
    <col min="28" max="28" width="22.33203125" bestFit="1" customWidth="1"/>
    <col min="29" max="29" width="21.83203125" bestFit="1" customWidth="1"/>
    <col min="30" max="31" width="22.83203125" bestFit="1" customWidth="1"/>
    <col min="32" max="32" width="22" bestFit="1" customWidth="1"/>
    <col min="33" max="33" width="22.33203125" bestFit="1" customWidth="1"/>
    <col min="34" max="36" width="23.33203125" bestFit="1" customWidth="1"/>
    <col min="37" max="37" width="21.33203125" bestFit="1" customWidth="1"/>
    <col min="38" max="38" width="22.33203125" bestFit="1" customWidth="1"/>
    <col min="39" max="39" width="23.33203125" bestFit="1" customWidth="1"/>
  </cols>
  <sheetData>
    <row r="2" spans="2:9">
      <c r="B2" t="s">
        <v>0</v>
      </c>
      <c r="C2" t="s">
        <v>30</v>
      </c>
    </row>
    <row r="3" spans="2:9">
      <c r="B3" s="1" t="s">
        <v>5</v>
      </c>
      <c r="C3" s="1" t="s">
        <v>6</v>
      </c>
      <c r="D3" s="1" t="s">
        <v>24</v>
      </c>
      <c r="E3" s="1" t="s">
        <v>25</v>
      </c>
      <c r="F3" s="1" t="s">
        <v>14</v>
      </c>
      <c r="G3" s="1" t="s">
        <v>28</v>
      </c>
      <c r="H3" s="1" t="s">
        <v>13</v>
      </c>
      <c r="I3" s="1" t="s">
        <v>15</v>
      </c>
    </row>
    <row r="4" spans="2:9">
      <c r="B4" t="s">
        <v>1</v>
      </c>
      <c r="C4">
        <v>7</v>
      </c>
      <c r="D4" t="s">
        <v>26</v>
      </c>
      <c r="E4">
        <v>12.5</v>
      </c>
      <c r="F4" t="s">
        <v>27</v>
      </c>
      <c r="H4" t="s">
        <v>20</v>
      </c>
    </row>
    <row r="5" spans="2:9">
      <c r="B5" t="s">
        <v>29</v>
      </c>
      <c r="C5">
        <v>1400</v>
      </c>
      <c r="D5" t="s">
        <v>9</v>
      </c>
      <c r="E5">
        <v>23.5</v>
      </c>
      <c r="F5">
        <f>(E5*C5)/52</f>
        <v>632.69230769230774</v>
      </c>
      <c r="G5">
        <f>F5*38</f>
        <v>24042.307692307695</v>
      </c>
      <c r="H5" t="s">
        <v>19</v>
      </c>
      <c r="I5" t="s">
        <v>16</v>
      </c>
    </row>
    <row r="6" spans="2:9">
      <c r="B6" t="s">
        <v>4</v>
      </c>
      <c r="C6">
        <v>1</v>
      </c>
      <c r="D6" t="s">
        <v>10</v>
      </c>
      <c r="E6">
        <v>50</v>
      </c>
      <c r="F6">
        <f>E6*C6</f>
        <v>50</v>
      </c>
      <c r="G6">
        <f>F6*38</f>
        <v>1900</v>
      </c>
      <c r="H6" t="s">
        <v>18</v>
      </c>
      <c r="I6" t="s">
        <v>16</v>
      </c>
    </row>
    <row r="7" spans="2:9" ht="16">
      <c r="B7" t="s">
        <v>11</v>
      </c>
      <c r="C7">
        <v>1</v>
      </c>
      <c r="D7" t="s">
        <v>12</v>
      </c>
      <c r="E7">
        <v>100</v>
      </c>
      <c r="F7">
        <f>E7*C7</f>
        <v>100</v>
      </c>
      <c r="G7">
        <f>F7*38</f>
        <v>3800</v>
      </c>
      <c r="H7" s="2" t="s">
        <v>17</v>
      </c>
      <c r="I7" t="s">
        <v>16</v>
      </c>
    </row>
    <row r="10" spans="2:9">
      <c r="B10" t="s">
        <v>21</v>
      </c>
      <c r="C10">
        <v>1</v>
      </c>
      <c r="D10" t="s">
        <v>23</v>
      </c>
      <c r="E10">
        <v>0.1686</v>
      </c>
      <c r="H10" t="s">
        <v>22</v>
      </c>
    </row>
    <row r="13" spans="2:9" ht="16" thickBot="1"/>
    <row r="14" spans="2:9">
      <c r="B14" t="s">
        <v>2</v>
      </c>
      <c r="C14" t="s">
        <v>7</v>
      </c>
      <c r="G14" s="65" t="s">
        <v>272</v>
      </c>
    </row>
    <row r="15" spans="2:9" ht="16" thickBot="1">
      <c r="B15" t="s">
        <v>3</v>
      </c>
      <c r="C15" t="s">
        <v>7</v>
      </c>
      <c r="D15" t="s">
        <v>8</v>
      </c>
      <c r="E15">
        <v>25</v>
      </c>
      <c r="G15" s="66">
        <f>SUM(G4:G14)</f>
        <v>29742.307692307695</v>
      </c>
    </row>
    <row r="16" spans="2:9">
      <c r="B16" t="s">
        <v>31</v>
      </c>
    </row>
    <row r="19" spans="1:39">
      <c r="B19" t="s">
        <v>145</v>
      </c>
      <c r="C19">
        <v>0</v>
      </c>
    </row>
    <row r="24" spans="1:39">
      <c r="B24" t="s">
        <v>32</v>
      </c>
    </row>
    <row r="26" spans="1:39">
      <c r="A26" s="105" t="s">
        <v>269</v>
      </c>
      <c r="B26" s="113">
        <v>0</v>
      </c>
      <c r="C26" s="113">
        <v>0</v>
      </c>
      <c r="D26" s="113">
        <v>0</v>
      </c>
      <c r="E26" s="113">
        <v>7</v>
      </c>
      <c r="F26" s="113">
        <v>8.25</v>
      </c>
      <c r="G26" s="113">
        <v>8.25</v>
      </c>
      <c r="H26" s="113">
        <v>8.5</v>
      </c>
      <c r="I26" s="113">
        <v>7.75</v>
      </c>
      <c r="J26" s="113">
        <v>20.25</v>
      </c>
      <c r="K26" s="113">
        <v>14</v>
      </c>
      <c r="L26" s="113">
        <v>0</v>
      </c>
      <c r="M26" s="113">
        <v>0</v>
      </c>
      <c r="N26" s="113">
        <v>0</v>
      </c>
      <c r="O26" s="113">
        <v>0</v>
      </c>
      <c r="P26" s="113">
        <v>0</v>
      </c>
      <c r="Q26" s="113">
        <v>45.25</v>
      </c>
      <c r="R26" s="113">
        <v>67.5</v>
      </c>
      <c r="S26" s="113">
        <v>35</v>
      </c>
      <c r="T26" s="113">
        <v>52.5</v>
      </c>
      <c r="U26" s="113">
        <v>46.5</v>
      </c>
      <c r="V26" s="113">
        <v>44.5</v>
      </c>
      <c r="W26" s="113">
        <v>44.5</v>
      </c>
      <c r="X26" s="113">
        <v>44.5</v>
      </c>
      <c r="Y26" s="113">
        <v>44.5</v>
      </c>
      <c r="Z26" s="113">
        <v>40</v>
      </c>
      <c r="AA26" s="113">
        <v>40</v>
      </c>
      <c r="AB26" s="113">
        <v>40</v>
      </c>
      <c r="AC26" s="113">
        <v>40</v>
      </c>
      <c r="AD26" s="113">
        <v>40</v>
      </c>
      <c r="AE26" s="113">
        <v>39.5</v>
      </c>
      <c r="AF26" s="113">
        <v>39.5</v>
      </c>
      <c r="AG26" s="113">
        <v>39.5</v>
      </c>
      <c r="AH26" s="113">
        <v>39.5</v>
      </c>
      <c r="AI26" s="113">
        <v>39.5</v>
      </c>
      <c r="AJ26" s="113">
        <v>38.5</v>
      </c>
      <c r="AK26" s="113">
        <v>38.5</v>
      </c>
      <c r="AL26" s="113">
        <v>0</v>
      </c>
      <c r="AM26" s="113" t="e" cm="1">
        <f t="array" aca="1" ref="AM26" ca="1">+U+A26:AM26</f>
        <v>#NAME?</v>
      </c>
    </row>
    <row r="27" spans="1:39">
      <c r="A27" s="136" t="s">
        <v>629</v>
      </c>
      <c r="B27" s="136">
        <f>B26-B33</f>
        <v>0</v>
      </c>
      <c r="C27" s="136">
        <f>B27+C26-C33</f>
        <v>0</v>
      </c>
      <c r="D27" s="136">
        <f t="shared" ref="D27:AM27" si="0">C27+D26-D33</f>
        <v>0</v>
      </c>
      <c r="E27" s="136">
        <f t="shared" si="0"/>
        <v>0</v>
      </c>
      <c r="F27" s="136">
        <f t="shared" si="0"/>
        <v>0</v>
      </c>
      <c r="G27" s="136">
        <f t="shared" si="0"/>
        <v>0</v>
      </c>
      <c r="H27" s="136">
        <f t="shared" si="0"/>
        <v>0</v>
      </c>
      <c r="I27" s="136">
        <f t="shared" si="0"/>
        <v>0</v>
      </c>
      <c r="J27" s="136">
        <f t="shared" si="0"/>
        <v>0</v>
      </c>
      <c r="K27" s="136">
        <f t="shared" si="0"/>
        <v>0</v>
      </c>
      <c r="L27" s="136">
        <f t="shared" si="0"/>
        <v>0</v>
      </c>
      <c r="M27" s="136">
        <f t="shared" si="0"/>
        <v>0</v>
      </c>
      <c r="N27" s="136">
        <f t="shared" si="0"/>
        <v>0</v>
      </c>
      <c r="O27" s="136">
        <f t="shared" si="0"/>
        <v>0</v>
      </c>
      <c r="P27" s="136">
        <f t="shared" si="0"/>
        <v>0</v>
      </c>
      <c r="Q27" s="136">
        <f t="shared" si="0"/>
        <v>0</v>
      </c>
      <c r="R27" s="136">
        <f t="shared" si="0"/>
        <v>0</v>
      </c>
      <c r="S27" s="136">
        <f t="shared" si="0"/>
        <v>0</v>
      </c>
      <c r="T27" s="136">
        <f t="shared" si="0"/>
        <v>12</v>
      </c>
      <c r="U27" s="136">
        <f t="shared" si="0"/>
        <v>-11.75</v>
      </c>
      <c r="V27" s="136">
        <f t="shared" si="0"/>
        <v>32.75</v>
      </c>
      <c r="W27" s="136">
        <f t="shared" si="0"/>
        <v>77.25</v>
      </c>
      <c r="X27" s="136">
        <f t="shared" si="0"/>
        <v>121.75</v>
      </c>
      <c r="Y27" s="136">
        <f t="shared" si="0"/>
        <v>166.25</v>
      </c>
      <c r="Z27" s="136">
        <f t="shared" si="0"/>
        <v>206.25</v>
      </c>
      <c r="AA27" s="136">
        <f t="shared" si="0"/>
        <v>246.25</v>
      </c>
      <c r="AB27" s="136">
        <f t="shared" si="0"/>
        <v>286.25</v>
      </c>
      <c r="AC27" s="136">
        <f t="shared" si="0"/>
        <v>326.25</v>
      </c>
      <c r="AD27" s="136">
        <f t="shared" si="0"/>
        <v>366.25</v>
      </c>
      <c r="AE27" s="136">
        <f t="shared" si="0"/>
        <v>405.75</v>
      </c>
      <c r="AF27" s="136">
        <f t="shared" si="0"/>
        <v>445.25</v>
      </c>
      <c r="AG27" s="136">
        <f t="shared" si="0"/>
        <v>484.75</v>
      </c>
      <c r="AH27" s="136">
        <f t="shared" si="0"/>
        <v>524.25</v>
      </c>
      <c r="AI27" s="136">
        <f t="shared" si="0"/>
        <v>563.75</v>
      </c>
      <c r="AJ27" s="136">
        <f t="shared" si="0"/>
        <v>602.25</v>
      </c>
      <c r="AK27" s="136">
        <f t="shared" si="0"/>
        <v>640.75</v>
      </c>
      <c r="AL27" s="136">
        <f t="shared" si="0"/>
        <v>640.75</v>
      </c>
      <c r="AM27" s="136" t="e">
        <f t="shared" ca="1" si="0"/>
        <v>#NAME?</v>
      </c>
    </row>
    <row r="28" spans="1:39">
      <c r="A28" s="103" t="s">
        <v>268</v>
      </c>
      <c r="B28" s="99"/>
      <c r="C28" s="99"/>
      <c r="D28" s="99"/>
      <c r="E28" s="99"/>
      <c r="F28" s="99"/>
      <c r="G28" s="99"/>
      <c r="H28" s="99"/>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row>
    <row r="29" spans="1:39">
      <c r="A29" s="104" t="s">
        <v>33</v>
      </c>
      <c r="B29" s="112">
        <v>1</v>
      </c>
      <c r="C29" s="112">
        <v>2</v>
      </c>
      <c r="D29" s="112">
        <v>3</v>
      </c>
      <c r="E29" s="112">
        <v>4</v>
      </c>
      <c r="F29" s="112">
        <v>5</v>
      </c>
      <c r="G29" s="112">
        <v>6</v>
      </c>
      <c r="H29" s="112">
        <v>7</v>
      </c>
      <c r="I29" s="112">
        <v>8</v>
      </c>
      <c r="J29" s="112">
        <v>9</v>
      </c>
      <c r="K29" s="112">
        <v>10</v>
      </c>
      <c r="L29" s="112">
        <v>11</v>
      </c>
      <c r="M29" s="112">
        <v>12</v>
      </c>
      <c r="N29" s="112">
        <v>13</v>
      </c>
      <c r="O29" s="112">
        <v>14</v>
      </c>
      <c r="P29" s="112">
        <v>15</v>
      </c>
      <c r="Q29" s="112">
        <v>16</v>
      </c>
      <c r="R29" s="112">
        <v>17</v>
      </c>
      <c r="S29" s="112">
        <v>18</v>
      </c>
      <c r="T29" s="112">
        <v>19</v>
      </c>
      <c r="U29" s="112">
        <v>20</v>
      </c>
      <c r="V29" s="112">
        <v>21</v>
      </c>
      <c r="W29" s="112">
        <v>22</v>
      </c>
      <c r="X29" s="112">
        <v>23</v>
      </c>
      <c r="Y29" s="112">
        <v>24</v>
      </c>
      <c r="Z29" s="112">
        <v>25</v>
      </c>
      <c r="AA29" s="112">
        <v>26</v>
      </c>
      <c r="AB29" s="112">
        <v>27</v>
      </c>
      <c r="AC29" s="112">
        <v>28</v>
      </c>
      <c r="AD29" s="112">
        <v>29</v>
      </c>
      <c r="AE29" s="112">
        <v>30</v>
      </c>
      <c r="AF29" s="112">
        <v>31</v>
      </c>
      <c r="AG29" s="112">
        <v>32</v>
      </c>
      <c r="AH29" s="112">
        <v>33</v>
      </c>
      <c r="AI29" s="112">
        <v>34</v>
      </c>
      <c r="AJ29" s="112">
        <v>35</v>
      </c>
      <c r="AK29" s="112">
        <v>36</v>
      </c>
      <c r="AL29" s="112">
        <v>37</v>
      </c>
      <c r="AM29" s="112">
        <v>38</v>
      </c>
    </row>
    <row r="30" spans="1:39">
      <c r="A30" s="104" t="s">
        <v>34</v>
      </c>
      <c r="B30" s="112" t="s">
        <v>143</v>
      </c>
      <c r="C30" s="112" t="s">
        <v>36</v>
      </c>
      <c r="D30" s="112" t="s">
        <v>35</v>
      </c>
      <c r="E30" s="112" t="s">
        <v>37</v>
      </c>
      <c r="F30" s="112" t="s">
        <v>38</v>
      </c>
      <c r="G30" s="112" t="s">
        <v>39</v>
      </c>
      <c r="H30" s="112" t="s">
        <v>40</v>
      </c>
      <c r="I30" s="112" t="s">
        <v>41</v>
      </c>
      <c r="J30" s="112" t="s">
        <v>42</v>
      </c>
      <c r="K30" s="112" t="s">
        <v>43</v>
      </c>
      <c r="L30" s="112" t="s">
        <v>44</v>
      </c>
      <c r="M30" s="112" t="s">
        <v>45</v>
      </c>
      <c r="N30" s="112" t="s">
        <v>46</v>
      </c>
      <c r="O30" s="112" t="s">
        <v>47</v>
      </c>
      <c r="P30" s="112" t="s">
        <v>48</v>
      </c>
      <c r="Q30" s="112" t="s">
        <v>49</v>
      </c>
      <c r="R30" s="112" t="s">
        <v>50</v>
      </c>
      <c r="S30" s="112" t="s">
        <v>51</v>
      </c>
      <c r="T30" s="112" t="s">
        <v>52</v>
      </c>
      <c r="U30" s="112" t="s">
        <v>53</v>
      </c>
      <c r="V30" s="112" t="s">
        <v>54</v>
      </c>
      <c r="W30" s="112" t="s">
        <v>55</v>
      </c>
      <c r="X30" s="112" t="s">
        <v>56</v>
      </c>
      <c r="Y30" s="112" t="s">
        <v>57</v>
      </c>
      <c r="Z30" s="112" t="s">
        <v>58</v>
      </c>
      <c r="AA30" s="112" t="s">
        <v>59</v>
      </c>
      <c r="AB30" s="112" t="s">
        <v>60</v>
      </c>
      <c r="AC30" s="112" t="s">
        <v>61</v>
      </c>
      <c r="AD30" s="112" t="s">
        <v>62</v>
      </c>
      <c r="AE30" s="112" t="s">
        <v>63</v>
      </c>
      <c r="AF30" s="112" t="s">
        <v>64</v>
      </c>
      <c r="AG30" s="112" t="s">
        <v>65</v>
      </c>
      <c r="AH30" s="112" t="s">
        <v>66</v>
      </c>
      <c r="AI30" s="112" t="s">
        <v>67</v>
      </c>
      <c r="AJ30" s="112" t="s">
        <v>68</v>
      </c>
      <c r="AK30" s="112" t="s">
        <v>69</v>
      </c>
      <c r="AL30" s="112" t="s">
        <v>70</v>
      </c>
      <c r="AM30" s="112" t="s">
        <v>71</v>
      </c>
    </row>
    <row r="31" spans="1:39">
      <c r="A31" s="104" t="s">
        <v>441</v>
      </c>
      <c r="B31" s="112">
        <v>1</v>
      </c>
      <c r="C31" s="112">
        <v>2</v>
      </c>
      <c r="D31" s="112">
        <v>3</v>
      </c>
      <c r="E31" s="112">
        <v>4</v>
      </c>
      <c r="F31" s="112">
        <v>5</v>
      </c>
      <c r="G31" s="112">
        <v>6</v>
      </c>
      <c r="H31" s="112">
        <v>7</v>
      </c>
      <c r="I31" s="112">
        <v>8</v>
      </c>
      <c r="J31" s="112">
        <v>9</v>
      </c>
      <c r="K31" s="112">
        <v>10</v>
      </c>
      <c r="L31" s="112" t="s">
        <v>442</v>
      </c>
      <c r="M31" s="112" t="s">
        <v>442</v>
      </c>
      <c r="N31" s="112" t="s">
        <v>442</v>
      </c>
      <c r="O31" s="112" t="s">
        <v>442</v>
      </c>
      <c r="P31" s="112">
        <v>1</v>
      </c>
      <c r="Q31" s="112">
        <v>2</v>
      </c>
      <c r="R31" s="112">
        <v>3</v>
      </c>
      <c r="S31" s="112">
        <v>4</v>
      </c>
      <c r="T31" s="112">
        <v>5</v>
      </c>
      <c r="U31" s="112">
        <v>6</v>
      </c>
      <c r="V31" s="112">
        <v>7</v>
      </c>
      <c r="W31" s="112">
        <v>8</v>
      </c>
      <c r="X31" s="112">
        <v>9</v>
      </c>
      <c r="Y31" s="112">
        <v>10</v>
      </c>
      <c r="Z31" s="112" t="s">
        <v>443</v>
      </c>
      <c r="AA31" s="112" t="s">
        <v>443</v>
      </c>
      <c r="AB31" s="112" t="s">
        <v>443</v>
      </c>
      <c r="AC31" s="112" t="s">
        <v>443</v>
      </c>
      <c r="AD31" s="112">
        <v>1</v>
      </c>
      <c r="AE31" s="112">
        <v>2</v>
      </c>
      <c r="AF31" s="112">
        <v>3</v>
      </c>
      <c r="AG31" s="112">
        <v>4</v>
      </c>
      <c r="AH31" s="112">
        <v>5</v>
      </c>
      <c r="AI31" s="112">
        <v>6</v>
      </c>
      <c r="AJ31" s="112">
        <v>7</v>
      </c>
      <c r="AK31" s="112">
        <v>8</v>
      </c>
      <c r="AL31" s="112">
        <v>9</v>
      </c>
      <c r="AM31" s="112">
        <v>10</v>
      </c>
    </row>
    <row r="32" spans="1:39">
      <c r="A32" s="100" t="s">
        <v>551</v>
      </c>
      <c r="B32" s="102" t="s">
        <v>552</v>
      </c>
      <c r="C32" s="102" t="s">
        <v>552</v>
      </c>
      <c r="D32" s="102" t="s">
        <v>552</v>
      </c>
      <c r="E32" s="102" t="s">
        <v>552</v>
      </c>
      <c r="F32" s="102" t="s">
        <v>552</v>
      </c>
      <c r="G32" s="102" t="s">
        <v>552</v>
      </c>
      <c r="H32" s="102" t="s">
        <v>552</v>
      </c>
      <c r="I32" s="102" t="s">
        <v>552</v>
      </c>
      <c r="J32" s="102" t="s">
        <v>552</v>
      </c>
      <c r="K32" s="102" t="s">
        <v>552</v>
      </c>
      <c r="L32" s="102" t="s">
        <v>552</v>
      </c>
      <c r="M32" s="102" t="s">
        <v>552</v>
      </c>
      <c r="N32" s="102" t="s">
        <v>552</v>
      </c>
      <c r="O32" s="102" t="s">
        <v>552</v>
      </c>
      <c r="P32" s="102" t="s">
        <v>552</v>
      </c>
      <c r="Q32" s="102" t="s">
        <v>552</v>
      </c>
      <c r="R32" s="102" t="s">
        <v>552</v>
      </c>
      <c r="S32" s="102" t="s">
        <v>552</v>
      </c>
      <c r="T32" s="101" t="s">
        <v>553</v>
      </c>
      <c r="U32" s="101" t="s">
        <v>554</v>
      </c>
      <c r="V32" s="101" t="s">
        <v>555</v>
      </c>
      <c r="W32" s="101" t="s">
        <v>556</v>
      </c>
      <c r="X32" s="101" t="s">
        <v>557</v>
      </c>
      <c r="Y32" s="101" t="s">
        <v>558</v>
      </c>
      <c r="Z32" s="101" t="s">
        <v>559</v>
      </c>
      <c r="AA32" s="101" t="s">
        <v>560</v>
      </c>
      <c r="AB32" s="101" t="s">
        <v>561</v>
      </c>
      <c r="AC32" s="101" t="s">
        <v>562</v>
      </c>
      <c r="AD32" s="101" t="s">
        <v>563</v>
      </c>
      <c r="AE32" s="101" t="s">
        <v>564</v>
      </c>
      <c r="AF32" s="101" t="s">
        <v>565</v>
      </c>
      <c r="AG32" s="101" t="s">
        <v>566</v>
      </c>
      <c r="AH32" s="101" t="s">
        <v>567</v>
      </c>
      <c r="AI32" s="101" t="s">
        <v>568</v>
      </c>
      <c r="AJ32" s="102" t="s">
        <v>550</v>
      </c>
      <c r="AK32" s="102" t="s">
        <v>569</v>
      </c>
      <c r="AL32" s="102"/>
      <c r="AM32" s="102"/>
    </row>
    <row r="33" spans="1:39">
      <c r="A33" s="105" t="s">
        <v>269</v>
      </c>
      <c r="B33" s="113">
        <v>0</v>
      </c>
      <c r="C33" s="113">
        <v>0</v>
      </c>
      <c r="D33" s="113">
        <v>0</v>
      </c>
      <c r="E33" s="113">
        <v>7</v>
      </c>
      <c r="F33" s="113">
        <v>8.25</v>
      </c>
      <c r="G33" s="113">
        <v>8.25</v>
      </c>
      <c r="H33" s="113">
        <v>8.5</v>
      </c>
      <c r="I33" s="113">
        <v>7.75</v>
      </c>
      <c r="J33" s="113">
        <v>20.25</v>
      </c>
      <c r="K33" s="113">
        <v>14</v>
      </c>
      <c r="L33" s="113">
        <v>0</v>
      </c>
      <c r="M33" s="113">
        <v>0</v>
      </c>
      <c r="N33" s="113">
        <v>0</v>
      </c>
      <c r="O33" s="113">
        <v>0</v>
      </c>
      <c r="P33" s="113">
        <v>0</v>
      </c>
      <c r="Q33" s="113">
        <v>45.25</v>
      </c>
      <c r="R33" s="113">
        <v>67.5</v>
      </c>
      <c r="S33" s="113">
        <v>35</v>
      </c>
      <c r="T33" s="113">
        <v>40.5</v>
      </c>
      <c r="U33" s="113">
        <v>70.25</v>
      </c>
      <c r="V33" s="113"/>
      <c r="W33" s="113"/>
      <c r="X33" s="113"/>
      <c r="Y33" s="113"/>
      <c r="Z33" s="113"/>
      <c r="AA33" s="113"/>
      <c r="AB33" s="113"/>
      <c r="AC33" s="113"/>
      <c r="AD33" s="113"/>
      <c r="AE33" s="113"/>
      <c r="AF33" s="113"/>
      <c r="AG33" s="113"/>
      <c r="AH33" s="113"/>
      <c r="AI33" s="113"/>
      <c r="AJ33" s="113"/>
      <c r="AK33" s="113"/>
      <c r="AL33" s="113"/>
      <c r="AM33" s="113"/>
    </row>
    <row r="34" spans="1:39">
      <c r="A34" s="104" t="s">
        <v>257</v>
      </c>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row>
    <row r="35" spans="1:39">
      <c r="A35" s="106" t="s">
        <v>258</v>
      </c>
      <c r="B35" s="115"/>
      <c r="C35" s="115"/>
      <c r="D35" s="115"/>
      <c r="E35" s="115"/>
      <c r="F35" s="115"/>
      <c r="G35" s="115"/>
      <c r="H35" s="115"/>
      <c r="I35" s="115"/>
      <c r="J35" s="115"/>
      <c r="K35" s="115"/>
      <c r="L35" s="115"/>
      <c r="M35" s="115"/>
      <c r="N35" s="115"/>
      <c r="O35" s="115"/>
      <c r="P35" s="115"/>
      <c r="Q35" s="115"/>
      <c r="R35" s="115"/>
      <c r="S35" s="115"/>
      <c r="T35" s="115"/>
      <c r="U35" s="115">
        <v>28243.147143768347</v>
      </c>
      <c r="V35" s="115"/>
      <c r="W35" s="115"/>
      <c r="X35" s="115"/>
      <c r="Y35" s="115"/>
      <c r="Z35" s="115"/>
      <c r="AA35" s="115"/>
      <c r="AB35" s="115"/>
      <c r="AC35" s="115"/>
      <c r="AD35" s="115">
        <v>16334.28</v>
      </c>
      <c r="AE35" s="115"/>
      <c r="AF35" s="115"/>
      <c r="AG35" s="115"/>
      <c r="AH35" s="115"/>
      <c r="AI35" s="115"/>
      <c r="AJ35" s="115"/>
      <c r="AK35" s="115"/>
      <c r="AL35" s="115"/>
      <c r="AM35" s="115"/>
    </row>
    <row r="36" spans="1:39">
      <c r="A36" s="106" t="s">
        <v>266</v>
      </c>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row>
    <row r="37" spans="1:39">
      <c r="A37" s="104" t="s">
        <v>256</v>
      </c>
      <c r="B37" s="112"/>
      <c r="C37" s="112"/>
      <c r="D37" s="112"/>
      <c r="E37" s="112"/>
      <c r="F37" s="112"/>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row>
    <row r="38" spans="1:39">
      <c r="A38" s="105" t="s">
        <v>29</v>
      </c>
      <c r="B38" s="111"/>
      <c r="C38" s="111"/>
      <c r="D38" s="111"/>
      <c r="E38" s="111">
        <f>F5*4*-1</f>
        <v>-2530.7692307692309</v>
      </c>
      <c r="F38" s="111"/>
      <c r="G38" s="111"/>
      <c r="H38" s="111">
        <f>F5*3*-1</f>
        <v>-1898.0769230769233</v>
      </c>
      <c r="I38" s="111"/>
      <c r="J38" s="111"/>
      <c r="K38" s="111">
        <f>F5*3*-1</f>
        <v>-1898.0769230769233</v>
      </c>
      <c r="L38" s="111"/>
      <c r="M38" s="111"/>
      <c r="N38" s="111"/>
      <c r="O38" s="111"/>
      <c r="P38" s="111"/>
      <c r="Q38" s="111"/>
      <c r="R38" s="111"/>
      <c r="S38" s="111">
        <f>8*F5*-1</f>
        <v>-5061.5384615384619</v>
      </c>
      <c r="T38" s="111"/>
      <c r="U38" s="111"/>
      <c r="V38" s="111">
        <f>3*F5*-1</f>
        <v>-1898.0769230769233</v>
      </c>
      <c r="W38" s="111"/>
      <c r="X38" s="111"/>
      <c r="Y38" s="111">
        <f>3*F5*-1</f>
        <v>-1898.0769230769233</v>
      </c>
      <c r="Z38" s="111"/>
      <c r="AA38" s="111"/>
      <c r="AB38" s="111"/>
      <c r="AC38" s="111"/>
      <c r="AD38" s="111"/>
      <c r="AE38" s="111"/>
      <c r="AF38" s="111"/>
      <c r="AG38" s="111">
        <f>8*F5*-1</f>
        <v>-5061.5384615384619</v>
      </c>
      <c r="AH38" s="111"/>
      <c r="AI38" s="111"/>
      <c r="AJ38" s="111">
        <f>3*F5*-1</f>
        <v>-1898.0769230769233</v>
      </c>
      <c r="AK38" s="111"/>
      <c r="AL38" s="111"/>
      <c r="AM38" s="111">
        <f>3*F5*-1</f>
        <v>-1898.0769230769233</v>
      </c>
    </row>
    <row r="39" spans="1:39">
      <c r="A39" s="105" t="s">
        <v>4</v>
      </c>
      <c r="B39" s="111"/>
      <c r="C39" s="111"/>
      <c r="D39" s="111"/>
      <c r="E39" s="111"/>
      <c r="F39" s="111"/>
      <c r="G39" s="111">
        <f>6*F6*-1</f>
        <v>-300</v>
      </c>
      <c r="H39" s="111"/>
      <c r="I39" s="111"/>
      <c r="J39" s="111"/>
      <c r="K39" s="111">
        <f>4*F6*-1</f>
        <v>-200</v>
      </c>
      <c r="L39" s="111"/>
      <c r="M39" s="111"/>
      <c r="N39" s="111"/>
      <c r="O39" s="111"/>
      <c r="P39" s="111"/>
      <c r="Q39" s="111"/>
      <c r="R39" s="111"/>
      <c r="S39" s="111"/>
      <c r="T39" s="111"/>
      <c r="U39" s="111">
        <f>10*F6*-1</f>
        <v>-500</v>
      </c>
      <c r="V39" s="111"/>
      <c r="W39" s="111"/>
      <c r="X39" s="111"/>
      <c r="Y39" s="111">
        <f>4*F6*-1</f>
        <v>-200</v>
      </c>
      <c r="Z39" s="111"/>
      <c r="AA39" s="111"/>
      <c r="AB39" s="111"/>
      <c r="AC39" s="111"/>
      <c r="AD39" s="111"/>
      <c r="AE39" s="111"/>
      <c r="AF39" s="111"/>
      <c r="AG39" s="111"/>
      <c r="AH39" s="111"/>
      <c r="AI39" s="111">
        <f>10*F6*-1</f>
        <v>-500</v>
      </c>
      <c r="AJ39" s="111"/>
      <c r="AK39" s="111"/>
      <c r="AL39" s="111"/>
      <c r="AM39" s="111">
        <f>4*F6*-1</f>
        <v>-200</v>
      </c>
    </row>
    <row r="40" spans="1:39">
      <c r="A40" s="105" t="s">
        <v>11</v>
      </c>
      <c r="B40" s="111"/>
      <c r="C40" s="111"/>
      <c r="D40" s="111"/>
      <c r="E40" s="111"/>
      <c r="F40" s="111"/>
      <c r="G40" s="111">
        <f>6*F7*-1</f>
        <v>-600</v>
      </c>
      <c r="H40" s="111"/>
      <c r="I40" s="111"/>
      <c r="J40" s="111"/>
      <c r="K40" s="111">
        <f>4*F7*-1</f>
        <v>-400</v>
      </c>
      <c r="L40" s="111"/>
      <c r="M40" s="111"/>
      <c r="N40" s="111"/>
      <c r="O40" s="111"/>
      <c r="P40" s="111"/>
      <c r="Q40" s="111"/>
      <c r="R40" s="111"/>
      <c r="S40" s="111"/>
      <c r="T40" s="111"/>
      <c r="U40" s="111">
        <f>10*F7*-1</f>
        <v>-1000</v>
      </c>
      <c r="V40" s="111"/>
      <c r="W40" s="111"/>
      <c r="X40" s="111"/>
      <c r="Y40" s="111">
        <f>4*F7*-1</f>
        <v>-400</v>
      </c>
      <c r="Z40" s="111"/>
      <c r="AA40" s="111"/>
      <c r="AB40" s="111"/>
      <c r="AC40" s="111"/>
      <c r="AD40" s="111"/>
      <c r="AE40" s="111"/>
      <c r="AF40" s="111"/>
      <c r="AG40" s="111"/>
      <c r="AH40" s="111"/>
      <c r="AI40" s="111">
        <f>10*F7*-1</f>
        <v>-1000</v>
      </c>
      <c r="AJ40" s="111"/>
      <c r="AK40" s="111"/>
      <c r="AL40" s="111"/>
      <c r="AM40" s="111">
        <f>4*F7*-1</f>
        <v>-400</v>
      </c>
    </row>
    <row r="41" spans="1:39">
      <c r="A41" s="105" t="s">
        <v>259</v>
      </c>
      <c r="B41" s="111">
        <f t="shared" ref="B41:AM41" si="1">B33*$E$4*-1</f>
        <v>0</v>
      </c>
      <c r="C41" s="111">
        <f t="shared" si="1"/>
        <v>0</v>
      </c>
      <c r="D41" s="111">
        <f t="shared" si="1"/>
        <v>0</v>
      </c>
      <c r="E41" s="111">
        <f t="shared" si="1"/>
        <v>-87.5</v>
      </c>
      <c r="F41" s="111">
        <f t="shared" si="1"/>
        <v>-103.125</v>
      </c>
      <c r="G41" s="111">
        <f t="shared" si="1"/>
        <v>-103.125</v>
      </c>
      <c r="H41" s="111">
        <f t="shared" si="1"/>
        <v>-106.25</v>
      </c>
      <c r="I41" s="111">
        <f t="shared" si="1"/>
        <v>-96.875</v>
      </c>
      <c r="J41" s="111">
        <f t="shared" si="1"/>
        <v>-253.125</v>
      </c>
      <c r="K41" s="111">
        <f t="shared" si="1"/>
        <v>-175</v>
      </c>
      <c r="L41" s="111">
        <f t="shared" si="1"/>
        <v>0</v>
      </c>
      <c r="M41" s="111">
        <f t="shared" si="1"/>
        <v>0</v>
      </c>
      <c r="N41" s="111">
        <f t="shared" si="1"/>
        <v>0</v>
      </c>
      <c r="O41" s="111">
        <f t="shared" si="1"/>
        <v>0</v>
      </c>
      <c r="P41" s="111">
        <f t="shared" si="1"/>
        <v>0</v>
      </c>
      <c r="Q41" s="111">
        <f t="shared" si="1"/>
        <v>-565.625</v>
      </c>
      <c r="R41" s="111">
        <f t="shared" si="1"/>
        <v>-843.75</v>
      </c>
      <c r="S41" s="111">
        <f t="shared" si="1"/>
        <v>-437.5</v>
      </c>
      <c r="T41" s="111">
        <f t="shared" si="1"/>
        <v>-506.25</v>
      </c>
      <c r="U41" s="111">
        <f t="shared" si="1"/>
        <v>-878.125</v>
      </c>
      <c r="V41" s="111">
        <f t="shared" si="1"/>
        <v>0</v>
      </c>
      <c r="W41" s="111">
        <f t="shared" si="1"/>
        <v>0</v>
      </c>
      <c r="X41" s="111">
        <f t="shared" si="1"/>
        <v>0</v>
      </c>
      <c r="Y41" s="111">
        <f t="shared" si="1"/>
        <v>0</v>
      </c>
      <c r="Z41" s="111">
        <f t="shared" si="1"/>
        <v>0</v>
      </c>
      <c r="AA41" s="111">
        <f t="shared" si="1"/>
        <v>0</v>
      </c>
      <c r="AB41" s="111">
        <f t="shared" si="1"/>
        <v>0</v>
      </c>
      <c r="AC41" s="111">
        <f t="shared" si="1"/>
        <v>0</v>
      </c>
      <c r="AD41" s="111">
        <f t="shared" si="1"/>
        <v>0</v>
      </c>
      <c r="AE41" s="111">
        <f t="shared" si="1"/>
        <v>0</v>
      </c>
      <c r="AF41" s="111">
        <f t="shared" si="1"/>
        <v>0</v>
      </c>
      <c r="AG41" s="111">
        <f t="shared" si="1"/>
        <v>0</v>
      </c>
      <c r="AH41" s="111">
        <f t="shared" si="1"/>
        <v>0</v>
      </c>
      <c r="AI41" s="111">
        <f t="shared" si="1"/>
        <v>0</v>
      </c>
      <c r="AJ41" s="111">
        <f t="shared" si="1"/>
        <v>0</v>
      </c>
      <c r="AK41" s="111">
        <f t="shared" si="1"/>
        <v>0</v>
      </c>
      <c r="AL41" s="111">
        <f t="shared" si="1"/>
        <v>0</v>
      </c>
      <c r="AM41" s="111">
        <f t="shared" si="1"/>
        <v>0</v>
      </c>
    </row>
    <row r="42" spans="1:39">
      <c r="A42" s="105" t="s">
        <v>144</v>
      </c>
      <c r="B42" s="111">
        <f>$E$10*B48</f>
        <v>0</v>
      </c>
      <c r="C42" s="111">
        <f t="shared" ref="C42:AM42" si="2">$E$10*C48</f>
        <v>0</v>
      </c>
      <c r="D42" s="111">
        <f t="shared" si="2"/>
        <v>0</v>
      </c>
      <c r="E42" s="111">
        <f t="shared" si="2"/>
        <v>0</v>
      </c>
      <c r="F42" s="111">
        <f t="shared" si="2"/>
        <v>0</v>
      </c>
      <c r="G42" s="111">
        <f t="shared" si="2"/>
        <v>0</v>
      </c>
      <c r="H42" s="111">
        <f t="shared" si="2"/>
        <v>0</v>
      </c>
      <c r="I42" s="111">
        <f t="shared" si="2"/>
        <v>0</v>
      </c>
      <c r="J42" s="111">
        <f t="shared" si="2"/>
        <v>0</v>
      </c>
      <c r="K42" s="111">
        <f t="shared" si="2"/>
        <v>0</v>
      </c>
      <c r="L42" s="111">
        <f t="shared" si="2"/>
        <v>0</v>
      </c>
      <c r="M42" s="111">
        <f t="shared" si="2"/>
        <v>0</v>
      </c>
      <c r="N42" s="111">
        <f t="shared" si="2"/>
        <v>0</v>
      </c>
      <c r="O42" s="111">
        <f t="shared" si="2"/>
        <v>0</v>
      </c>
      <c r="P42" s="111">
        <f t="shared" si="2"/>
        <v>0</v>
      </c>
      <c r="Q42" s="111">
        <f t="shared" si="2"/>
        <v>0</v>
      </c>
      <c r="R42" s="111">
        <f t="shared" si="2"/>
        <v>0</v>
      </c>
      <c r="S42" s="111">
        <f t="shared" si="2"/>
        <v>0</v>
      </c>
      <c r="T42" s="111">
        <f t="shared" si="2"/>
        <v>0</v>
      </c>
      <c r="U42" s="111">
        <f t="shared" si="2"/>
        <v>0</v>
      </c>
      <c r="V42" s="111">
        <f t="shared" si="2"/>
        <v>0</v>
      </c>
      <c r="W42" s="111">
        <f t="shared" si="2"/>
        <v>0</v>
      </c>
      <c r="X42" s="111">
        <f t="shared" si="2"/>
        <v>0</v>
      </c>
      <c r="Y42" s="111">
        <f t="shared" si="2"/>
        <v>0</v>
      </c>
      <c r="Z42" s="111">
        <f t="shared" si="2"/>
        <v>0</v>
      </c>
      <c r="AA42" s="111">
        <f t="shared" si="2"/>
        <v>0</v>
      </c>
      <c r="AB42" s="111">
        <f t="shared" si="2"/>
        <v>0</v>
      </c>
      <c r="AC42" s="111">
        <f t="shared" si="2"/>
        <v>0</v>
      </c>
      <c r="AD42" s="111">
        <f t="shared" si="2"/>
        <v>0</v>
      </c>
      <c r="AE42" s="111">
        <f t="shared" si="2"/>
        <v>0</v>
      </c>
      <c r="AF42" s="111">
        <f t="shared" si="2"/>
        <v>0</v>
      </c>
      <c r="AG42" s="111">
        <f t="shared" si="2"/>
        <v>0</v>
      </c>
      <c r="AH42" s="111">
        <f t="shared" si="2"/>
        <v>0</v>
      </c>
      <c r="AI42" s="111">
        <f t="shared" si="2"/>
        <v>0</v>
      </c>
      <c r="AJ42" s="111">
        <f t="shared" si="2"/>
        <v>0</v>
      </c>
      <c r="AK42" s="111">
        <f t="shared" si="2"/>
        <v>0</v>
      </c>
      <c r="AL42" s="111">
        <f t="shared" si="2"/>
        <v>0</v>
      </c>
      <c r="AM42" s="111">
        <f t="shared" si="2"/>
        <v>0</v>
      </c>
    </row>
    <row r="43" spans="1:39">
      <c r="A43" s="105" t="s">
        <v>31</v>
      </c>
      <c r="B43" s="111"/>
      <c r="C43" s="111"/>
      <c r="D43" s="111"/>
      <c r="E43" s="111"/>
      <c r="F43" s="111"/>
      <c r="G43" s="111"/>
      <c r="H43" s="111"/>
      <c r="I43" s="111"/>
      <c r="J43" s="111"/>
      <c r="K43" s="111"/>
      <c r="L43" s="111"/>
      <c r="M43" s="111"/>
      <c r="N43" s="111"/>
      <c r="O43" s="11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11"/>
      <c r="AM43" s="111"/>
    </row>
    <row r="44" spans="1:39">
      <c r="A44" s="105" t="s">
        <v>261</v>
      </c>
      <c r="B44" s="111"/>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row>
    <row r="45" spans="1:39">
      <c r="A45" s="105" t="s">
        <v>267</v>
      </c>
      <c r="B45" s="111"/>
      <c r="C45" s="111"/>
      <c r="D45" s="111"/>
      <c r="E45" s="111"/>
      <c r="F45" s="111"/>
      <c r="G45" s="111"/>
      <c r="H45" s="111"/>
      <c r="I45" s="111"/>
      <c r="J45" s="111"/>
      <c r="K45" s="111"/>
      <c r="L45" s="111"/>
      <c r="M45" s="111"/>
      <c r="N45" s="111"/>
      <c r="O45" s="111"/>
      <c r="P45" s="111"/>
      <c r="Q45" s="111"/>
      <c r="R45" s="111"/>
      <c r="S45" s="111"/>
      <c r="T45" s="111"/>
      <c r="U45" s="111"/>
      <c r="V45" s="111"/>
      <c r="W45" s="111"/>
      <c r="X45" s="111"/>
      <c r="Y45" s="111"/>
      <c r="Z45" s="111"/>
      <c r="AA45" s="111"/>
      <c r="AB45" s="111"/>
      <c r="AC45" s="111"/>
      <c r="AD45" s="111"/>
      <c r="AE45" s="111"/>
      <c r="AF45" s="111"/>
      <c r="AG45" s="111"/>
      <c r="AH45" s="111"/>
      <c r="AI45" s="111"/>
      <c r="AJ45" s="111"/>
      <c r="AK45" s="111"/>
      <c r="AL45" s="111"/>
      <c r="AM45" s="111"/>
    </row>
    <row r="46" spans="1:39">
      <c r="A46" s="105" t="s">
        <v>260</v>
      </c>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c r="Z46" s="111"/>
      <c r="AA46" s="111"/>
      <c r="AB46" s="111"/>
      <c r="AC46" s="111"/>
      <c r="AD46" s="111"/>
      <c r="AE46" s="111"/>
      <c r="AF46" s="111"/>
      <c r="AG46" s="111"/>
      <c r="AH46" s="111"/>
      <c r="AI46" s="111"/>
      <c r="AJ46" s="111"/>
      <c r="AK46" s="111"/>
      <c r="AL46" s="111"/>
      <c r="AM46" s="111"/>
    </row>
    <row r="47" spans="1:39">
      <c r="A47" s="107" t="s">
        <v>579</v>
      </c>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row>
    <row r="48" spans="1:39">
      <c r="A48" s="108" t="s">
        <v>270</v>
      </c>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row>
    <row r="49" spans="1:39">
      <c r="A49" s="106" t="s">
        <v>271</v>
      </c>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row>
    <row r="50" spans="1:39">
      <c r="A50" s="109" t="s">
        <v>262</v>
      </c>
      <c r="B50" s="116">
        <v>0</v>
      </c>
      <c r="C50" s="116">
        <f>B53</f>
        <v>0</v>
      </c>
      <c r="D50" s="116">
        <f>C53</f>
        <v>0</v>
      </c>
      <c r="E50" s="116">
        <f>D53</f>
        <v>0</v>
      </c>
      <c r="F50" s="116">
        <f>E53</f>
        <v>-2618.2692307692309</v>
      </c>
      <c r="G50" s="116">
        <f t="shared" ref="G50:AM50" si="3">F53</f>
        <v>-2721.3942307692309</v>
      </c>
      <c r="H50" s="116">
        <f t="shared" si="3"/>
        <v>-3724.5192307692309</v>
      </c>
      <c r="I50" s="116">
        <f t="shared" si="3"/>
        <v>-5728.8461538461543</v>
      </c>
      <c r="J50" s="116">
        <f t="shared" si="3"/>
        <v>-5825.7211538461543</v>
      </c>
      <c r="K50" s="116">
        <f t="shared" si="3"/>
        <v>-6078.8461538461543</v>
      </c>
      <c r="L50" s="116">
        <f t="shared" si="3"/>
        <v>-8751.923076923078</v>
      </c>
      <c r="M50" s="116">
        <f t="shared" si="3"/>
        <v>-8751.923076923078</v>
      </c>
      <c r="N50" s="116">
        <f t="shared" si="3"/>
        <v>-8751.923076923078</v>
      </c>
      <c r="O50" s="116">
        <f t="shared" si="3"/>
        <v>-8751.923076923078</v>
      </c>
      <c r="P50" s="116">
        <f t="shared" si="3"/>
        <v>-8751.923076923078</v>
      </c>
      <c r="Q50" s="116">
        <f t="shared" si="3"/>
        <v>-8751.923076923078</v>
      </c>
      <c r="R50" s="116">
        <f t="shared" si="3"/>
        <v>-9317.548076923078</v>
      </c>
      <c r="S50" s="116">
        <f t="shared" si="3"/>
        <v>-10161.298076923078</v>
      </c>
      <c r="T50" s="116">
        <f t="shared" si="3"/>
        <v>-15660.336538461539</v>
      </c>
      <c r="U50" s="116">
        <f t="shared" si="3"/>
        <v>-16166.586538461539</v>
      </c>
      <c r="V50" s="116">
        <f t="shared" si="3"/>
        <v>9698.4356053068077</v>
      </c>
      <c r="W50" s="116">
        <f t="shared" si="3"/>
        <v>7800.3586822298839</v>
      </c>
      <c r="X50" s="116">
        <f t="shared" si="3"/>
        <v>7800.3586822298839</v>
      </c>
      <c r="Y50" s="116">
        <f t="shared" si="3"/>
        <v>7800.3586822298839</v>
      </c>
      <c r="Z50" s="116">
        <f t="shared" si="3"/>
        <v>5302.2817591529601</v>
      </c>
      <c r="AA50" s="116">
        <f t="shared" si="3"/>
        <v>5302.2817591529601</v>
      </c>
      <c r="AB50" s="116">
        <f t="shared" si="3"/>
        <v>5302.2817591529601</v>
      </c>
      <c r="AC50" s="116">
        <f t="shared" si="3"/>
        <v>5302.2817591529601</v>
      </c>
      <c r="AD50" s="116">
        <f t="shared" si="3"/>
        <v>5302.2817591529601</v>
      </c>
      <c r="AE50" s="116">
        <f t="shared" si="3"/>
        <v>21636.561759152959</v>
      </c>
      <c r="AF50" s="116">
        <f t="shared" si="3"/>
        <v>21636.561759152959</v>
      </c>
      <c r="AG50" s="116">
        <f t="shared" si="3"/>
        <v>21636.561759152959</v>
      </c>
      <c r="AH50" s="116">
        <f t="shared" si="3"/>
        <v>16575.023297614498</v>
      </c>
      <c r="AI50" s="116">
        <f t="shared" si="3"/>
        <v>16575.023297614498</v>
      </c>
      <c r="AJ50" s="116">
        <f t="shared" si="3"/>
        <v>15075.023297614498</v>
      </c>
      <c r="AK50" s="116">
        <f t="shared" si="3"/>
        <v>13176.946374537574</v>
      </c>
      <c r="AL50" s="116">
        <f t="shared" si="3"/>
        <v>13176.946374537574</v>
      </c>
      <c r="AM50" s="116">
        <f t="shared" si="3"/>
        <v>13176.946374537574</v>
      </c>
    </row>
    <row r="51" spans="1:39">
      <c r="A51" s="105" t="s">
        <v>264</v>
      </c>
      <c r="B51" s="111">
        <f t="shared" ref="B51:AM51" si="4">SUM(B38:B46)</f>
        <v>0</v>
      </c>
      <c r="C51" s="111">
        <f t="shared" si="4"/>
        <v>0</v>
      </c>
      <c r="D51" s="111">
        <f t="shared" si="4"/>
        <v>0</v>
      </c>
      <c r="E51" s="111">
        <f t="shared" si="4"/>
        <v>-2618.2692307692309</v>
      </c>
      <c r="F51" s="111">
        <f t="shared" si="4"/>
        <v>-103.125</v>
      </c>
      <c r="G51" s="111">
        <f t="shared" si="4"/>
        <v>-1003.125</v>
      </c>
      <c r="H51" s="111">
        <f t="shared" si="4"/>
        <v>-2004.3269230769233</v>
      </c>
      <c r="I51" s="111">
        <f t="shared" si="4"/>
        <v>-96.875</v>
      </c>
      <c r="J51" s="111">
        <f t="shared" si="4"/>
        <v>-253.125</v>
      </c>
      <c r="K51" s="111">
        <f t="shared" si="4"/>
        <v>-2673.0769230769233</v>
      </c>
      <c r="L51" s="111">
        <f t="shared" si="4"/>
        <v>0</v>
      </c>
      <c r="M51" s="111">
        <f t="shared" si="4"/>
        <v>0</v>
      </c>
      <c r="N51" s="111">
        <f t="shared" si="4"/>
        <v>0</v>
      </c>
      <c r="O51" s="111">
        <f t="shared" si="4"/>
        <v>0</v>
      </c>
      <c r="P51" s="111">
        <f t="shared" si="4"/>
        <v>0</v>
      </c>
      <c r="Q51" s="111">
        <f t="shared" si="4"/>
        <v>-565.625</v>
      </c>
      <c r="R51" s="111">
        <f t="shared" si="4"/>
        <v>-843.75</v>
      </c>
      <c r="S51" s="111">
        <f t="shared" si="4"/>
        <v>-5499.0384615384619</v>
      </c>
      <c r="T51" s="111">
        <f t="shared" si="4"/>
        <v>-506.25</v>
      </c>
      <c r="U51" s="111">
        <f t="shared" si="4"/>
        <v>-2378.125</v>
      </c>
      <c r="V51" s="111">
        <f t="shared" si="4"/>
        <v>-1898.0769230769233</v>
      </c>
      <c r="W51" s="111">
        <f t="shared" si="4"/>
        <v>0</v>
      </c>
      <c r="X51" s="111">
        <f t="shared" si="4"/>
        <v>0</v>
      </c>
      <c r="Y51" s="111">
        <f t="shared" si="4"/>
        <v>-2498.0769230769233</v>
      </c>
      <c r="Z51" s="111">
        <f t="shared" si="4"/>
        <v>0</v>
      </c>
      <c r="AA51" s="111">
        <f t="shared" si="4"/>
        <v>0</v>
      </c>
      <c r="AB51" s="111">
        <f t="shared" si="4"/>
        <v>0</v>
      </c>
      <c r="AC51" s="111">
        <f t="shared" si="4"/>
        <v>0</v>
      </c>
      <c r="AD51" s="111">
        <f t="shared" si="4"/>
        <v>0</v>
      </c>
      <c r="AE51" s="111">
        <f t="shared" si="4"/>
        <v>0</v>
      </c>
      <c r="AF51" s="111">
        <f t="shared" si="4"/>
        <v>0</v>
      </c>
      <c r="AG51" s="111">
        <f t="shared" si="4"/>
        <v>-5061.5384615384619</v>
      </c>
      <c r="AH51" s="111">
        <f t="shared" si="4"/>
        <v>0</v>
      </c>
      <c r="AI51" s="111">
        <f t="shared" si="4"/>
        <v>-1500</v>
      </c>
      <c r="AJ51" s="111">
        <f t="shared" si="4"/>
        <v>-1898.0769230769233</v>
      </c>
      <c r="AK51" s="111">
        <f t="shared" si="4"/>
        <v>0</v>
      </c>
      <c r="AL51" s="111">
        <f t="shared" si="4"/>
        <v>0</v>
      </c>
      <c r="AM51" s="111">
        <f t="shared" si="4"/>
        <v>-2498.0769230769233</v>
      </c>
    </row>
    <row r="52" spans="1:39">
      <c r="A52" s="106" t="s">
        <v>265</v>
      </c>
      <c r="B52" s="115">
        <f t="shared" ref="B52:AM52" si="5">SUM(B35:B36)</f>
        <v>0</v>
      </c>
      <c r="C52" s="115">
        <f t="shared" si="5"/>
        <v>0</v>
      </c>
      <c r="D52" s="115">
        <f t="shared" si="5"/>
        <v>0</v>
      </c>
      <c r="E52" s="115">
        <f t="shared" si="5"/>
        <v>0</v>
      </c>
      <c r="F52" s="115">
        <f t="shared" si="5"/>
        <v>0</v>
      </c>
      <c r="G52" s="115">
        <f t="shared" si="5"/>
        <v>0</v>
      </c>
      <c r="H52" s="115">
        <f t="shared" si="5"/>
        <v>0</v>
      </c>
      <c r="I52" s="115">
        <f t="shared" si="5"/>
        <v>0</v>
      </c>
      <c r="J52" s="115">
        <f t="shared" si="5"/>
        <v>0</v>
      </c>
      <c r="K52" s="115">
        <f t="shared" si="5"/>
        <v>0</v>
      </c>
      <c r="L52" s="115">
        <f t="shared" si="5"/>
        <v>0</v>
      </c>
      <c r="M52" s="115">
        <f t="shared" si="5"/>
        <v>0</v>
      </c>
      <c r="N52" s="115">
        <f t="shared" si="5"/>
        <v>0</v>
      </c>
      <c r="O52" s="115">
        <f t="shared" si="5"/>
        <v>0</v>
      </c>
      <c r="P52" s="115">
        <f t="shared" si="5"/>
        <v>0</v>
      </c>
      <c r="Q52" s="115">
        <f t="shared" si="5"/>
        <v>0</v>
      </c>
      <c r="R52" s="115">
        <f t="shared" si="5"/>
        <v>0</v>
      </c>
      <c r="S52" s="115">
        <f t="shared" si="5"/>
        <v>0</v>
      </c>
      <c r="T52" s="115">
        <f t="shared" si="5"/>
        <v>0</v>
      </c>
      <c r="U52" s="115">
        <f t="shared" si="5"/>
        <v>28243.147143768347</v>
      </c>
      <c r="V52" s="115">
        <f t="shared" si="5"/>
        <v>0</v>
      </c>
      <c r="W52" s="115">
        <f t="shared" si="5"/>
        <v>0</v>
      </c>
      <c r="X52" s="115">
        <f t="shared" si="5"/>
        <v>0</v>
      </c>
      <c r="Y52" s="115">
        <f t="shared" si="5"/>
        <v>0</v>
      </c>
      <c r="Z52" s="115">
        <f t="shared" si="5"/>
        <v>0</v>
      </c>
      <c r="AA52" s="115">
        <f t="shared" si="5"/>
        <v>0</v>
      </c>
      <c r="AB52" s="115">
        <f t="shared" si="5"/>
        <v>0</v>
      </c>
      <c r="AC52" s="115">
        <f t="shared" si="5"/>
        <v>0</v>
      </c>
      <c r="AD52" s="115">
        <f t="shared" si="5"/>
        <v>16334.28</v>
      </c>
      <c r="AE52" s="115">
        <f t="shared" si="5"/>
        <v>0</v>
      </c>
      <c r="AF52" s="115">
        <f t="shared" si="5"/>
        <v>0</v>
      </c>
      <c r="AG52" s="115">
        <f t="shared" si="5"/>
        <v>0</v>
      </c>
      <c r="AH52" s="115">
        <f t="shared" si="5"/>
        <v>0</v>
      </c>
      <c r="AI52" s="115">
        <f t="shared" si="5"/>
        <v>0</v>
      </c>
      <c r="AJ52" s="115">
        <f t="shared" si="5"/>
        <v>0</v>
      </c>
      <c r="AK52" s="115">
        <f t="shared" si="5"/>
        <v>0</v>
      </c>
      <c r="AL52" s="115">
        <f t="shared" si="5"/>
        <v>0</v>
      </c>
      <c r="AM52" s="115">
        <f t="shared" si="5"/>
        <v>0</v>
      </c>
    </row>
    <row r="53" spans="1:39">
      <c r="A53" s="109" t="s">
        <v>263</v>
      </c>
      <c r="B53" s="116">
        <f>SUM(B50:B52)</f>
        <v>0</v>
      </c>
      <c r="C53" s="116">
        <f t="shared" ref="C53:AM53" si="6">SUM(C50:C52)</f>
        <v>0</v>
      </c>
      <c r="D53" s="116">
        <f t="shared" si="6"/>
        <v>0</v>
      </c>
      <c r="E53" s="116">
        <f t="shared" si="6"/>
        <v>-2618.2692307692309</v>
      </c>
      <c r="F53" s="116">
        <f t="shared" si="6"/>
        <v>-2721.3942307692309</v>
      </c>
      <c r="G53" s="116">
        <f t="shared" si="6"/>
        <v>-3724.5192307692309</v>
      </c>
      <c r="H53" s="116">
        <f t="shared" si="6"/>
        <v>-5728.8461538461543</v>
      </c>
      <c r="I53" s="116">
        <f t="shared" si="6"/>
        <v>-5825.7211538461543</v>
      </c>
      <c r="J53" s="116">
        <f t="shared" si="6"/>
        <v>-6078.8461538461543</v>
      </c>
      <c r="K53" s="116">
        <f t="shared" si="6"/>
        <v>-8751.923076923078</v>
      </c>
      <c r="L53" s="116">
        <f t="shared" si="6"/>
        <v>-8751.923076923078</v>
      </c>
      <c r="M53" s="116">
        <f t="shared" si="6"/>
        <v>-8751.923076923078</v>
      </c>
      <c r="N53" s="116">
        <f t="shared" si="6"/>
        <v>-8751.923076923078</v>
      </c>
      <c r="O53" s="116">
        <f t="shared" si="6"/>
        <v>-8751.923076923078</v>
      </c>
      <c r="P53" s="116">
        <f t="shared" si="6"/>
        <v>-8751.923076923078</v>
      </c>
      <c r="Q53" s="116">
        <f t="shared" si="6"/>
        <v>-9317.548076923078</v>
      </c>
      <c r="R53" s="116">
        <f t="shared" si="6"/>
        <v>-10161.298076923078</v>
      </c>
      <c r="S53" s="116">
        <f t="shared" si="6"/>
        <v>-15660.336538461539</v>
      </c>
      <c r="T53" s="116">
        <f t="shared" si="6"/>
        <v>-16166.586538461539</v>
      </c>
      <c r="U53" s="116">
        <f t="shared" si="6"/>
        <v>9698.4356053068077</v>
      </c>
      <c r="V53" s="116">
        <f t="shared" si="6"/>
        <v>7800.3586822298839</v>
      </c>
      <c r="W53" s="116">
        <f t="shared" si="6"/>
        <v>7800.3586822298839</v>
      </c>
      <c r="X53" s="116">
        <f t="shared" si="6"/>
        <v>7800.3586822298839</v>
      </c>
      <c r="Y53" s="116">
        <f t="shared" si="6"/>
        <v>5302.2817591529601</v>
      </c>
      <c r="Z53" s="116">
        <f t="shared" si="6"/>
        <v>5302.2817591529601</v>
      </c>
      <c r="AA53" s="116">
        <f t="shared" si="6"/>
        <v>5302.2817591529601</v>
      </c>
      <c r="AB53" s="116">
        <f t="shared" si="6"/>
        <v>5302.2817591529601</v>
      </c>
      <c r="AC53" s="116">
        <f t="shared" si="6"/>
        <v>5302.2817591529601</v>
      </c>
      <c r="AD53" s="116">
        <f t="shared" si="6"/>
        <v>21636.561759152959</v>
      </c>
      <c r="AE53" s="116">
        <f t="shared" si="6"/>
        <v>21636.561759152959</v>
      </c>
      <c r="AF53" s="116">
        <f t="shared" si="6"/>
        <v>21636.561759152959</v>
      </c>
      <c r="AG53" s="116">
        <f t="shared" si="6"/>
        <v>16575.023297614498</v>
      </c>
      <c r="AH53" s="116">
        <f t="shared" si="6"/>
        <v>16575.023297614498</v>
      </c>
      <c r="AI53" s="116">
        <f t="shared" si="6"/>
        <v>15075.023297614498</v>
      </c>
      <c r="AJ53" s="116">
        <f t="shared" si="6"/>
        <v>13176.946374537574</v>
      </c>
      <c r="AK53" s="116">
        <f t="shared" si="6"/>
        <v>13176.946374537574</v>
      </c>
      <c r="AL53" s="116">
        <f t="shared" si="6"/>
        <v>13176.946374537574</v>
      </c>
      <c r="AM53" s="116">
        <f t="shared" si="6"/>
        <v>10678.86945146065</v>
      </c>
    </row>
  </sheetData>
  <pageMargins left="0.7" right="0.7" top="0.75" bottom="0.75" header="0.3" footer="0.3"/>
  <pageSetup paperSize="9"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E8411-388F-5A47-A945-E4777C70045E}">
  <dimension ref="B2:U122"/>
  <sheetViews>
    <sheetView zoomScale="50" zoomScaleNormal="50" workbookViewId="0">
      <selection activeCell="U137" sqref="U137"/>
    </sheetView>
  </sheetViews>
  <sheetFormatPr baseColWidth="10" defaultColWidth="10.6640625" defaultRowHeight="15"/>
  <cols>
    <col min="2" max="2" width="26.83203125" customWidth="1"/>
    <col min="3" max="3" width="14.1640625" customWidth="1"/>
    <col min="4" max="4" width="11.6640625" customWidth="1"/>
    <col min="5" max="5" width="15" customWidth="1"/>
    <col min="6" max="6" width="11.5" customWidth="1"/>
    <col min="7" max="7" width="12.1640625" customWidth="1"/>
    <col min="8" max="8" width="14.6640625" customWidth="1"/>
    <col min="9" max="9" width="11.5" customWidth="1"/>
    <col min="10" max="14" width="11.6640625" customWidth="1"/>
    <col min="15" max="15" width="11.83203125" customWidth="1"/>
    <col min="17" max="17" width="20.83203125" customWidth="1"/>
    <col min="18" max="18" width="12.33203125" customWidth="1"/>
  </cols>
  <sheetData>
    <row r="2" spans="2:17">
      <c r="C2" t="s">
        <v>1492</v>
      </c>
      <c r="D2" s="119">
        <v>2300</v>
      </c>
    </row>
    <row r="3" spans="2:17">
      <c r="C3" t="s">
        <v>1463</v>
      </c>
    </row>
    <row r="4" spans="2:17">
      <c r="C4" s="378" t="s">
        <v>1464</v>
      </c>
    </row>
    <row r="5" spans="2:17">
      <c r="C5" s="378" t="s">
        <v>1465</v>
      </c>
    </row>
    <row r="6" spans="2:17">
      <c r="C6" s="378" t="s">
        <v>1466</v>
      </c>
    </row>
    <row r="7" spans="2:17">
      <c r="C7" s="378" t="s">
        <v>1468</v>
      </c>
    </row>
    <row r="8" spans="2:17">
      <c r="C8" s="378" t="s">
        <v>1469</v>
      </c>
    </row>
    <row r="9" spans="2:17">
      <c r="C9" s="378" t="s">
        <v>1470</v>
      </c>
    </row>
    <row r="11" spans="2:17">
      <c r="C11" s="378" t="s">
        <v>1467</v>
      </c>
    </row>
    <row r="12" spans="2:17">
      <c r="C12" s="378" t="s">
        <v>1484</v>
      </c>
    </row>
    <row r="13" spans="2:17">
      <c r="P13" s="297">
        <v>1</v>
      </c>
      <c r="Q13" s="119">
        <f>P13*$F$21</f>
        <v>20.429000000000002</v>
      </c>
    </row>
    <row r="14" spans="2:17">
      <c r="P14" s="297">
        <v>100</v>
      </c>
      <c r="Q14" s="119">
        <f t="shared" ref="Q14:Q22" si="0">P14*$F$21</f>
        <v>2042.9</v>
      </c>
    </row>
    <row r="15" spans="2:17">
      <c r="B15" t="s">
        <v>1451</v>
      </c>
      <c r="C15" s="480"/>
      <c r="D15" s="480"/>
      <c r="E15" s="480"/>
      <c r="F15" s="480"/>
      <c r="G15" s="480"/>
      <c r="H15" s="480"/>
      <c r="P15" s="297">
        <v>500</v>
      </c>
      <c r="Q15" s="119">
        <f t="shared" si="0"/>
        <v>10214.500000000002</v>
      </c>
    </row>
    <row r="16" spans="2:17">
      <c r="C16" t="s">
        <v>1458</v>
      </c>
      <c r="P16" s="297">
        <v>1000</v>
      </c>
      <c r="Q16" s="119">
        <f t="shared" si="0"/>
        <v>20429.000000000004</v>
      </c>
    </row>
    <row r="17" spans="2:21">
      <c r="C17" t="s">
        <v>1452</v>
      </c>
      <c r="D17" t="s">
        <v>1453</v>
      </c>
      <c r="E17" t="s">
        <v>1454</v>
      </c>
      <c r="F17" t="s">
        <v>1573</v>
      </c>
      <c r="P17" s="297">
        <v>2000</v>
      </c>
      <c r="Q17" s="119">
        <f t="shared" si="0"/>
        <v>40858.000000000007</v>
      </c>
    </row>
    <row r="18" spans="2:21">
      <c r="C18" t="s">
        <v>1455</v>
      </c>
      <c r="D18">
        <v>1.99</v>
      </c>
      <c r="E18" s="446">
        <v>0.5</v>
      </c>
      <c r="F18">
        <f>E18*D18*12</f>
        <v>11.94</v>
      </c>
      <c r="P18" s="297">
        <v>5000</v>
      </c>
      <c r="Q18" s="119">
        <f t="shared" si="0"/>
        <v>102145.00000000001</v>
      </c>
    </row>
    <row r="19" spans="2:21">
      <c r="C19" t="s">
        <v>1456</v>
      </c>
      <c r="D19">
        <v>4.99</v>
      </c>
      <c r="E19" s="446">
        <v>0.2</v>
      </c>
      <c r="F19">
        <f>E19*D19*4</f>
        <v>3.9920000000000004</v>
      </c>
      <c r="P19" s="297">
        <v>10000</v>
      </c>
      <c r="Q19" s="119">
        <f t="shared" si="0"/>
        <v>204290.00000000003</v>
      </c>
    </row>
    <row r="20" spans="2:21">
      <c r="C20" t="s">
        <v>1457</v>
      </c>
      <c r="D20">
        <v>14.99</v>
      </c>
      <c r="E20" s="446">
        <v>0.3</v>
      </c>
      <c r="F20">
        <f>E20*D20</f>
        <v>4.4969999999999999</v>
      </c>
      <c r="P20" s="297">
        <v>50000</v>
      </c>
      <c r="Q20" s="119">
        <f t="shared" si="0"/>
        <v>1021450.0000000001</v>
      </c>
    </row>
    <row r="21" spans="2:21">
      <c r="E21" t="s">
        <v>1488</v>
      </c>
      <c r="F21">
        <f>SUM(F18:F20)</f>
        <v>20.429000000000002</v>
      </c>
      <c r="P21" s="297">
        <v>100000</v>
      </c>
      <c r="Q21" s="119">
        <f t="shared" si="0"/>
        <v>2042900.0000000002</v>
      </c>
    </row>
    <row r="22" spans="2:21">
      <c r="C22" t="s">
        <v>1459</v>
      </c>
      <c r="P22" s="297">
        <v>1000000</v>
      </c>
      <c r="Q22" s="119">
        <f t="shared" si="0"/>
        <v>20429000.000000004</v>
      </c>
    </row>
    <row r="24" spans="2:21">
      <c r="B24" s="484" t="s">
        <v>1460</v>
      </c>
      <c r="C24" s="484"/>
      <c r="D24" s="484"/>
      <c r="E24" s="484"/>
      <c r="F24" s="484"/>
      <c r="G24" s="484"/>
      <c r="H24" s="484"/>
      <c r="I24" s="484"/>
    </row>
    <row r="26" spans="2:21">
      <c r="D26" s="297" t="s">
        <v>1461</v>
      </c>
      <c r="E26" s="297" t="s">
        <v>1462</v>
      </c>
      <c r="R26" s="99"/>
      <c r="S26" s="99"/>
      <c r="T26" s="99"/>
      <c r="U26" s="99"/>
    </row>
    <row r="27" spans="2:21">
      <c r="D27" s="297">
        <v>1</v>
      </c>
      <c r="E27" s="450">
        <f>E28/100</f>
        <v>1.54E-2</v>
      </c>
      <c r="F27">
        <f>D27</f>
        <v>1</v>
      </c>
      <c r="G27" s="91">
        <f>E27*365</f>
        <v>5.6210000000000004</v>
      </c>
      <c r="R27" s="99"/>
      <c r="S27" s="449"/>
      <c r="T27" s="99"/>
      <c r="U27" s="99"/>
    </row>
    <row r="28" spans="2:21">
      <c r="D28" s="297">
        <v>100</v>
      </c>
      <c r="E28" s="450">
        <v>1.54</v>
      </c>
      <c r="F28">
        <f t="shared" ref="F28:F36" si="1">D28</f>
        <v>100</v>
      </c>
      <c r="G28" s="91">
        <f t="shared" ref="G28:G36" si="2">E28*365</f>
        <v>562.1</v>
      </c>
      <c r="R28" s="99"/>
      <c r="S28" s="449"/>
      <c r="T28" s="99"/>
      <c r="U28" s="99"/>
    </row>
    <row r="29" spans="2:21">
      <c r="D29" s="297">
        <v>500</v>
      </c>
      <c r="E29" s="450">
        <v>5.87</v>
      </c>
      <c r="F29">
        <f t="shared" si="1"/>
        <v>500</v>
      </c>
      <c r="G29" s="91">
        <f t="shared" si="2"/>
        <v>2142.5500000000002</v>
      </c>
      <c r="R29" s="99"/>
      <c r="S29" s="449"/>
      <c r="T29" s="99"/>
      <c r="U29" s="99"/>
    </row>
    <row r="30" spans="2:21">
      <c r="D30" s="297">
        <v>1000</v>
      </c>
      <c r="E30" s="450">
        <v>11.75</v>
      </c>
      <c r="F30">
        <f t="shared" si="1"/>
        <v>1000</v>
      </c>
      <c r="G30" s="91">
        <f t="shared" si="2"/>
        <v>4288.75</v>
      </c>
      <c r="R30" s="99"/>
      <c r="S30" s="449"/>
      <c r="T30" s="99"/>
      <c r="U30" s="99"/>
    </row>
    <row r="31" spans="2:21">
      <c r="D31" s="297">
        <v>2000</v>
      </c>
      <c r="E31" s="450">
        <v>23.5</v>
      </c>
      <c r="F31">
        <f t="shared" si="1"/>
        <v>2000</v>
      </c>
      <c r="G31" s="91">
        <f t="shared" si="2"/>
        <v>8577.5</v>
      </c>
      <c r="R31" s="99"/>
      <c r="S31" s="449"/>
      <c r="T31" s="99"/>
      <c r="U31" s="99"/>
    </row>
    <row r="32" spans="2:21">
      <c r="D32" s="297">
        <v>5000</v>
      </c>
      <c r="E32" s="450">
        <v>58.74</v>
      </c>
      <c r="F32">
        <f t="shared" si="1"/>
        <v>5000</v>
      </c>
      <c r="G32" s="91">
        <f t="shared" si="2"/>
        <v>21440.100000000002</v>
      </c>
      <c r="R32" s="99"/>
      <c r="S32" s="449"/>
      <c r="T32" s="99"/>
      <c r="U32" s="99"/>
    </row>
    <row r="33" spans="2:21">
      <c r="D33" s="297">
        <v>10000</v>
      </c>
      <c r="E33" s="450">
        <v>117.48</v>
      </c>
      <c r="F33">
        <f t="shared" si="1"/>
        <v>10000</v>
      </c>
      <c r="G33" s="91">
        <f t="shared" si="2"/>
        <v>42880.200000000004</v>
      </c>
      <c r="R33" s="99"/>
      <c r="S33" s="449"/>
      <c r="T33" s="99"/>
      <c r="U33" s="99"/>
    </row>
    <row r="34" spans="2:21">
      <c r="D34" s="297">
        <v>50000</v>
      </c>
      <c r="E34" s="450">
        <v>587.41</v>
      </c>
      <c r="F34">
        <f t="shared" si="1"/>
        <v>50000</v>
      </c>
      <c r="G34" s="91">
        <f t="shared" si="2"/>
        <v>214404.65</v>
      </c>
      <c r="R34" s="99"/>
      <c r="S34" s="449"/>
      <c r="T34" s="99"/>
      <c r="U34" s="99"/>
    </row>
    <row r="35" spans="2:21">
      <c r="D35" s="297">
        <v>100000</v>
      </c>
      <c r="E35" s="450">
        <v>1174.83</v>
      </c>
      <c r="F35">
        <f t="shared" si="1"/>
        <v>100000</v>
      </c>
      <c r="G35" s="91">
        <f t="shared" si="2"/>
        <v>428812.94999999995</v>
      </c>
      <c r="R35" s="99"/>
      <c r="S35" s="449"/>
      <c r="T35" s="99"/>
      <c r="U35" s="99"/>
    </row>
    <row r="36" spans="2:21">
      <c r="D36" s="297">
        <v>1000000</v>
      </c>
      <c r="E36" s="450">
        <v>11748.27</v>
      </c>
      <c r="F36">
        <f t="shared" si="1"/>
        <v>1000000</v>
      </c>
      <c r="G36" s="91">
        <f t="shared" si="2"/>
        <v>4288118.55</v>
      </c>
      <c r="R36" s="99"/>
      <c r="S36" s="449"/>
      <c r="T36" s="99"/>
      <c r="U36" s="99"/>
    </row>
    <row r="37" spans="2:21">
      <c r="B37" t="s">
        <v>1514</v>
      </c>
      <c r="C37" s="429">
        <v>44577.426789282399</v>
      </c>
      <c r="R37" s="99"/>
      <c r="S37" s="449"/>
      <c r="T37" s="99"/>
      <c r="U37" s="99"/>
    </row>
    <row r="38" spans="2:21">
      <c r="B38" t="s">
        <v>1506</v>
      </c>
      <c r="R38" s="99"/>
      <c r="S38" s="449"/>
      <c r="T38" s="99"/>
      <c r="U38" s="99"/>
    </row>
    <row r="39" spans="2:21">
      <c r="B39" t="s">
        <v>1507</v>
      </c>
      <c r="C39" s="452">
        <v>23.72</v>
      </c>
      <c r="R39" s="99"/>
      <c r="S39" s="99"/>
      <c r="T39" s="99"/>
      <c r="U39" s="99"/>
    </row>
    <row r="40" spans="2:21">
      <c r="B40" t="s">
        <v>1508</v>
      </c>
      <c r="C40" s="452">
        <v>20.43</v>
      </c>
      <c r="R40" s="99"/>
      <c r="S40" s="99"/>
      <c r="T40" s="99"/>
      <c r="U40" s="99"/>
    </row>
    <row r="41" spans="2:21">
      <c r="R41" s="99"/>
      <c r="S41" s="99"/>
      <c r="T41" s="99"/>
      <c r="U41" s="99"/>
    </row>
    <row r="42" spans="2:21">
      <c r="B42" t="s">
        <v>632</v>
      </c>
      <c r="C42" t="s">
        <v>1455</v>
      </c>
      <c r="R42" s="99"/>
      <c r="S42" s="99"/>
      <c r="T42" s="99"/>
      <c r="U42" s="99"/>
    </row>
    <row r="43" spans="2:21">
      <c r="B43" s="451" t="s">
        <v>1523</v>
      </c>
      <c r="C43" s="453">
        <v>2500</v>
      </c>
      <c r="D43" t="s">
        <v>1525</v>
      </c>
      <c r="R43" s="99"/>
      <c r="S43" s="99"/>
      <c r="T43" s="99"/>
      <c r="U43" s="99"/>
    </row>
    <row r="44" spans="2:21">
      <c r="B44" s="451" t="s">
        <v>1524</v>
      </c>
      <c r="C44" s="453">
        <v>1920</v>
      </c>
      <c r="D44" t="s">
        <v>1526</v>
      </c>
    </row>
    <row r="45" spans="2:21">
      <c r="B45" s="451" t="s">
        <v>31</v>
      </c>
      <c r="C45" s="453">
        <v>1142.6400000000001</v>
      </c>
      <c r="D45" t="s">
        <v>1527</v>
      </c>
    </row>
    <row r="46" spans="2:21">
      <c r="B46" s="451" t="s">
        <v>1522</v>
      </c>
      <c r="C46" s="453">
        <v>150</v>
      </c>
    </row>
    <row r="47" spans="2:21">
      <c r="B47" s="118"/>
      <c r="C47" s="454">
        <f>SUM(C43:C46)</f>
        <v>5712.64</v>
      </c>
    </row>
    <row r="54" spans="2:15">
      <c r="B54" s="118" t="s">
        <v>1471</v>
      </c>
      <c r="C54" s="118" t="s">
        <v>1472</v>
      </c>
      <c r="D54" s="118" t="s">
        <v>1473</v>
      </c>
      <c r="E54" s="118" t="s">
        <v>1474</v>
      </c>
      <c r="F54" s="118" t="s">
        <v>1475</v>
      </c>
      <c r="G54" s="118" t="s">
        <v>1476</v>
      </c>
      <c r="H54" s="118" t="s">
        <v>1477</v>
      </c>
      <c r="I54" s="118" t="s">
        <v>1478</v>
      </c>
      <c r="J54" s="118" t="s">
        <v>1479</v>
      </c>
      <c r="K54" s="118" t="s">
        <v>1480</v>
      </c>
      <c r="L54" s="118" t="s">
        <v>1481</v>
      </c>
      <c r="M54" s="118" t="s">
        <v>1482</v>
      </c>
      <c r="N54" s="118" t="s">
        <v>1483</v>
      </c>
      <c r="O54" s="118" t="s">
        <v>1472</v>
      </c>
    </row>
    <row r="55" spans="2:15">
      <c r="B55" s="118" t="s">
        <v>1491</v>
      </c>
      <c r="C55" s="118">
        <f>0</f>
        <v>0</v>
      </c>
      <c r="D55" s="118">
        <f>E55/2</f>
        <v>250</v>
      </c>
      <c r="E55" s="118">
        <v>500</v>
      </c>
      <c r="F55" s="118">
        <f>(G55-E55)/2+E55</f>
        <v>1250</v>
      </c>
      <c r="G55" s="118">
        <v>2000</v>
      </c>
      <c r="H55" s="118">
        <f>(I55-G55)/2+G55</f>
        <v>3500</v>
      </c>
      <c r="I55" s="118">
        <v>5000</v>
      </c>
      <c r="J55" s="118">
        <f>(K55-I55)/2+I55</f>
        <v>8000</v>
      </c>
      <c r="K55" s="118">
        <v>11000</v>
      </c>
      <c r="L55" s="118">
        <f>(M55-K55)/2+K55</f>
        <v>17000</v>
      </c>
      <c r="M55" s="118">
        <v>23000</v>
      </c>
      <c r="N55" s="118">
        <f>(O55-M55)/2+M55</f>
        <v>35000</v>
      </c>
      <c r="O55" s="118">
        <v>47000</v>
      </c>
    </row>
    <row r="56" spans="2:15">
      <c r="B56" s="118" t="s">
        <v>1515</v>
      </c>
      <c r="C56" s="118"/>
      <c r="D56" s="118"/>
      <c r="E56" s="118"/>
      <c r="F56" s="118"/>
      <c r="G56" s="118"/>
      <c r="H56" s="118"/>
      <c r="I56" s="118"/>
      <c r="J56" s="118"/>
      <c r="K56" s="118"/>
      <c r="L56" s="118"/>
      <c r="M56" s="118"/>
      <c r="N56" s="118"/>
      <c r="O56" s="118"/>
    </row>
    <row r="57" spans="2:15">
      <c r="B57" s="118" t="s">
        <v>1516</v>
      </c>
      <c r="C57" s="454">
        <f>$C$37+C59</f>
        <v>84577.426789282399</v>
      </c>
      <c r="D57" s="454">
        <f t="shared" ref="D57:O57" si="3">C57+D59</f>
        <v>84577.426789282399</v>
      </c>
      <c r="E57" s="454">
        <f t="shared" si="3"/>
        <v>84577.426789282399</v>
      </c>
      <c r="F57" s="454">
        <f t="shared" si="3"/>
        <v>84577.426789282399</v>
      </c>
      <c r="G57" s="454">
        <f t="shared" si="3"/>
        <v>84577.426789282399</v>
      </c>
      <c r="H57" s="454">
        <f t="shared" si="3"/>
        <v>101577.4267892824</v>
      </c>
      <c r="I57" s="454">
        <f t="shared" si="3"/>
        <v>101577.4267892824</v>
      </c>
      <c r="J57" s="454">
        <f t="shared" si="3"/>
        <v>101577.4267892824</v>
      </c>
      <c r="K57" s="454">
        <f t="shared" si="3"/>
        <v>101577.4267892824</v>
      </c>
      <c r="L57" s="454">
        <f t="shared" si="3"/>
        <v>101577.4267892824</v>
      </c>
      <c r="M57" s="454">
        <f t="shared" si="3"/>
        <v>101577.4267892824</v>
      </c>
      <c r="N57" s="454">
        <f t="shared" si="3"/>
        <v>101577.4267892824</v>
      </c>
      <c r="O57" s="454">
        <f t="shared" si="3"/>
        <v>101577.4267892824</v>
      </c>
    </row>
    <row r="58" spans="2:15">
      <c r="B58" s="118" t="s">
        <v>257</v>
      </c>
      <c r="C58" s="454"/>
      <c r="D58" s="454"/>
      <c r="E58" s="454"/>
      <c r="F58" s="454"/>
      <c r="G58" s="454"/>
      <c r="H58" s="454"/>
      <c r="I58" s="454"/>
      <c r="J58" s="454"/>
      <c r="K58" s="454"/>
      <c r="L58" s="454"/>
      <c r="M58" s="454"/>
      <c r="N58" s="454"/>
      <c r="O58" s="454"/>
    </row>
    <row r="59" spans="2:15">
      <c r="B59" s="118" t="s">
        <v>700</v>
      </c>
      <c r="C59" s="454">
        <v>40000</v>
      </c>
      <c r="D59" s="454"/>
      <c r="E59" s="454"/>
      <c r="F59" s="454"/>
      <c r="G59" s="454"/>
      <c r="H59" s="454">
        <v>17000</v>
      </c>
      <c r="I59" s="454"/>
      <c r="J59" s="454"/>
      <c r="K59" s="454"/>
      <c r="L59" s="454"/>
      <c r="M59" s="454"/>
      <c r="N59" s="454"/>
      <c r="O59" s="454"/>
    </row>
    <row r="60" spans="2:15">
      <c r="B60" s="118" t="s">
        <v>1485</v>
      </c>
      <c r="C60" s="454">
        <f>C55*0.9*'Business Plan going forward (2)'!$E$27*30</f>
        <v>0</v>
      </c>
      <c r="D60" s="454">
        <f>D55*0.9*'Business Plan going forward (2)'!$E$27*30</f>
        <v>103.95</v>
      </c>
      <c r="E60" s="454">
        <f>E55*0.9*'Business Plan going forward (2)'!$E$27*30</f>
        <v>207.9</v>
      </c>
      <c r="F60" s="454">
        <f>F55*0.9*'Business Plan going forward (2)'!$E$27*30</f>
        <v>519.75</v>
      </c>
      <c r="G60" s="454">
        <f>G55*0.9*'Business Plan going forward (2)'!$E$27*30</f>
        <v>831.6</v>
      </c>
      <c r="H60" s="454">
        <f>H55*0.9*'Business Plan going forward (2)'!$E$27*30</f>
        <v>1455.3</v>
      </c>
      <c r="I60" s="454">
        <f>I55*0.9*'Business Plan going forward (2)'!$E$27*30</f>
        <v>2079</v>
      </c>
      <c r="J60" s="454">
        <f>J55*0.9*'Business Plan going forward (2)'!$E$27*30</f>
        <v>3326.4</v>
      </c>
      <c r="K60" s="454">
        <f>K55*0.9*'Business Plan going forward (2)'!$E$27*30</f>
        <v>4573.8</v>
      </c>
      <c r="L60" s="454">
        <f>L55*0.9*'Business Plan going forward (2)'!$E$27*30</f>
        <v>7068.6</v>
      </c>
      <c r="M60" s="454">
        <f>M55*0.9*'Business Plan going forward (2)'!$E$27*30</f>
        <v>9563.4000000000015</v>
      </c>
      <c r="N60" s="454">
        <f>N55*0.9*'Business Plan going forward (2)'!$E$27*30</f>
        <v>14553</v>
      </c>
      <c r="O60" s="454">
        <f>O55*0.9*'Business Plan going forward (2)'!$E$27*30</f>
        <v>19542.600000000002</v>
      </c>
    </row>
    <row r="61" spans="2:15">
      <c r="B61" s="118" t="s">
        <v>1486</v>
      </c>
      <c r="C61" s="454">
        <f>0.1*C55*'Business Plan going forward (2)'!$F$21</f>
        <v>0</v>
      </c>
      <c r="D61" s="454">
        <f>0.1*D55*'Business Plan going forward (2)'!$F$21</f>
        <v>510.72500000000002</v>
      </c>
      <c r="E61" s="454">
        <f>0.1*E55*'Business Plan going forward (2)'!$F$21</f>
        <v>1021.45</v>
      </c>
      <c r="F61" s="454">
        <f>0.1*F55*'Business Plan going forward (2)'!$F$21</f>
        <v>2553.6250000000005</v>
      </c>
      <c r="G61" s="454">
        <f>0.1*G55*'Business Plan going forward (2)'!$F$21</f>
        <v>4085.8</v>
      </c>
      <c r="H61" s="454">
        <f>0.1*H55*'Business Plan going forward (2)'!$F$21</f>
        <v>7150.1500000000005</v>
      </c>
      <c r="I61" s="454">
        <f>0.1*I55*'Business Plan going forward (2)'!$F$21</f>
        <v>10214.500000000002</v>
      </c>
      <c r="J61" s="454">
        <f>0.1*J55*'Business Plan going forward (2)'!$F$21</f>
        <v>16343.2</v>
      </c>
      <c r="K61" s="454">
        <f>0.1*K55*'Business Plan going forward (2)'!$F$21</f>
        <v>22471.9</v>
      </c>
      <c r="L61" s="454">
        <f>0.1*L55*'Business Plan going forward (2)'!$F$21</f>
        <v>34729.300000000003</v>
      </c>
      <c r="M61" s="454">
        <f>0.1*M55*'Business Plan going forward (2)'!$F$21</f>
        <v>46986.700000000004</v>
      </c>
      <c r="N61" s="454">
        <f>0.1*N55*'Business Plan going forward (2)'!$F$21</f>
        <v>71501.5</v>
      </c>
      <c r="O61" s="454">
        <f>0.1*O55*'Business Plan going forward (2)'!$F$21</f>
        <v>96016.3</v>
      </c>
    </row>
    <row r="62" spans="2:15">
      <c r="B62" s="118" t="s">
        <v>256</v>
      </c>
      <c r="C62" s="454"/>
      <c r="D62" s="454"/>
      <c r="E62" s="454"/>
      <c r="F62" s="454"/>
      <c r="G62" s="454"/>
      <c r="H62" s="454"/>
      <c r="I62" s="454"/>
      <c r="J62" s="454"/>
      <c r="K62" s="454"/>
      <c r="L62" s="454"/>
      <c r="M62" s="454"/>
      <c r="N62" s="454"/>
      <c r="O62" s="454"/>
    </row>
    <row r="63" spans="2:15">
      <c r="B63" s="118" t="s">
        <v>632</v>
      </c>
      <c r="C63" s="454"/>
      <c r="D63" s="454"/>
      <c r="E63" s="454"/>
      <c r="F63" s="454"/>
      <c r="G63" s="454"/>
      <c r="H63" s="454"/>
      <c r="I63" s="454"/>
      <c r="J63" s="454"/>
      <c r="K63" s="454"/>
      <c r="L63" s="454"/>
      <c r="M63" s="454"/>
      <c r="N63" s="454"/>
      <c r="O63" s="454"/>
    </row>
    <row r="64" spans="2:15">
      <c r="B64" s="118" t="s">
        <v>1521</v>
      </c>
      <c r="C64" s="454">
        <f>$C$43</f>
        <v>2500</v>
      </c>
      <c r="D64" s="454">
        <f t="shared" ref="D64:O64" si="4">$C$43</f>
        <v>2500</v>
      </c>
      <c r="E64" s="454">
        <f t="shared" si="4"/>
        <v>2500</v>
      </c>
      <c r="F64" s="454">
        <f t="shared" si="4"/>
        <v>2500</v>
      </c>
      <c r="G64" s="454">
        <f t="shared" si="4"/>
        <v>2500</v>
      </c>
      <c r="H64" s="454">
        <f t="shared" si="4"/>
        <v>2500</v>
      </c>
      <c r="I64" s="454">
        <f t="shared" si="4"/>
        <v>2500</v>
      </c>
      <c r="J64" s="454">
        <f t="shared" si="4"/>
        <v>2500</v>
      </c>
      <c r="K64" s="454">
        <f t="shared" si="4"/>
        <v>2500</v>
      </c>
      <c r="L64" s="454">
        <f t="shared" si="4"/>
        <v>2500</v>
      </c>
      <c r="M64" s="454">
        <f t="shared" si="4"/>
        <v>2500</v>
      </c>
      <c r="N64" s="454">
        <f t="shared" si="4"/>
        <v>2500</v>
      </c>
      <c r="O64" s="454">
        <f t="shared" si="4"/>
        <v>2500</v>
      </c>
    </row>
    <row r="65" spans="2:15">
      <c r="B65" s="118" t="s">
        <v>1519</v>
      </c>
      <c r="C65" s="454">
        <f>$C$44</f>
        <v>1920</v>
      </c>
      <c r="D65" s="454">
        <f t="shared" ref="D65:O65" si="5">$C$44</f>
        <v>1920</v>
      </c>
      <c r="E65" s="454">
        <f t="shared" si="5"/>
        <v>1920</v>
      </c>
      <c r="F65" s="454">
        <f t="shared" si="5"/>
        <v>1920</v>
      </c>
      <c r="G65" s="454">
        <f t="shared" si="5"/>
        <v>1920</v>
      </c>
      <c r="H65" s="454">
        <f t="shared" si="5"/>
        <v>1920</v>
      </c>
      <c r="I65" s="454">
        <f t="shared" si="5"/>
        <v>1920</v>
      </c>
      <c r="J65" s="454">
        <f t="shared" si="5"/>
        <v>1920</v>
      </c>
      <c r="K65" s="454">
        <f t="shared" si="5"/>
        <v>1920</v>
      </c>
      <c r="L65" s="454">
        <f t="shared" si="5"/>
        <v>1920</v>
      </c>
      <c r="M65" s="454">
        <f t="shared" si="5"/>
        <v>1920</v>
      </c>
      <c r="N65" s="454">
        <f t="shared" si="5"/>
        <v>1920</v>
      </c>
      <c r="O65" s="454">
        <f t="shared" si="5"/>
        <v>1920</v>
      </c>
    </row>
    <row r="66" spans="2:15">
      <c r="B66" s="118" t="s">
        <v>1520</v>
      </c>
      <c r="C66" s="454">
        <f>$C$45</f>
        <v>1142.6400000000001</v>
      </c>
      <c r="D66" s="454">
        <f t="shared" ref="D66:O66" si="6">$C$45</f>
        <v>1142.6400000000001</v>
      </c>
      <c r="E66" s="454">
        <f t="shared" si="6"/>
        <v>1142.6400000000001</v>
      </c>
      <c r="F66" s="454">
        <f t="shared" si="6"/>
        <v>1142.6400000000001</v>
      </c>
      <c r="G66" s="454">
        <f t="shared" si="6"/>
        <v>1142.6400000000001</v>
      </c>
      <c r="H66" s="454">
        <f t="shared" si="6"/>
        <v>1142.6400000000001</v>
      </c>
      <c r="I66" s="454">
        <f t="shared" si="6"/>
        <v>1142.6400000000001</v>
      </c>
      <c r="J66" s="454">
        <f t="shared" si="6"/>
        <v>1142.6400000000001</v>
      </c>
      <c r="K66" s="454">
        <f t="shared" si="6"/>
        <v>1142.6400000000001</v>
      </c>
      <c r="L66" s="454">
        <f t="shared" si="6"/>
        <v>1142.6400000000001</v>
      </c>
      <c r="M66" s="454">
        <f t="shared" si="6"/>
        <v>1142.6400000000001</v>
      </c>
      <c r="N66" s="454">
        <f t="shared" si="6"/>
        <v>1142.6400000000001</v>
      </c>
      <c r="O66" s="454">
        <f t="shared" si="6"/>
        <v>1142.6400000000001</v>
      </c>
    </row>
    <row r="67" spans="2:15">
      <c r="B67" s="118" t="s">
        <v>1522</v>
      </c>
      <c r="C67" s="454">
        <f>$C$46</f>
        <v>150</v>
      </c>
      <c r="D67" s="454">
        <f t="shared" ref="D67:O67" si="7">$C$46</f>
        <v>150</v>
      </c>
      <c r="E67" s="454">
        <f t="shared" si="7"/>
        <v>150</v>
      </c>
      <c r="F67" s="454">
        <f t="shared" si="7"/>
        <v>150</v>
      </c>
      <c r="G67" s="454">
        <f t="shared" si="7"/>
        <v>150</v>
      </c>
      <c r="H67" s="454">
        <f t="shared" si="7"/>
        <v>150</v>
      </c>
      <c r="I67" s="454">
        <f t="shared" si="7"/>
        <v>150</v>
      </c>
      <c r="J67" s="454">
        <f t="shared" si="7"/>
        <v>150</v>
      </c>
      <c r="K67" s="454">
        <f t="shared" si="7"/>
        <v>150</v>
      </c>
      <c r="L67" s="454">
        <f t="shared" si="7"/>
        <v>150</v>
      </c>
      <c r="M67" s="454">
        <f t="shared" si="7"/>
        <v>150</v>
      </c>
      <c r="N67" s="454">
        <f t="shared" si="7"/>
        <v>150</v>
      </c>
      <c r="O67" s="454">
        <f t="shared" si="7"/>
        <v>150</v>
      </c>
    </row>
    <row r="68" spans="2:15">
      <c r="B68" s="118" t="s">
        <v>1529</v>
      </c>
      <c r="C68" s="454"/>
      <c r="D68" s="454"/>
      <c r="E68" s="454"/>
      <c r="F68" s="454"/>
      <c r="G68" s="454"/>
      <c r="H68" s="454"/>
      <c r="I68" s="454"/>
      <c r="J68" s="454"/>
      <c r="K68" s="454"/>
      <c r="L68" s="454"/>
      <c r="M68" s="454"/>
      <c r="N68" s="454"/>
      <c r="O68" s="454"/>
    </row>
    <row r="69" spans="2:15">
      <c r="B69" s="118" t="s">
        <v>1489</v>
      </c>
      <c r="C69" s="454">
        <f t="shared" ref="C69:O69" si="8">$D$2/2</f>
        <v>1150</v>
      </c>
      <c r="D69" s="454">
        <f t="shared" si="8"/>
        <v>1150</v>
      </c>
      <c r="E69" s="454">
        <f t="shared" si="8"/>
        <v>1150</v>
      </c>
      <c r="F69" s="454">
        <f t="shared" si="8"/>
        <v>1150</v>
      </c>
      <c r="G69" s="454">
        <f t="shared" si="8"/>
        <v>1150</v>
      </c>
      <c r="H69" s="454">
        <f t="shared" si="8"/>
        <v>1150</v>
      </c>
      <c r="I69" s="454">
        <f t="shared" si="8"/>
        <v>1150</v>
      </c>
      <c r="J69" s="454">
        <f t="shared" si="8"/>
        <v>1150</v>
      </c>
      <c r="K69" s="454">
        <f t="shared" si="8"/>
        <v>1150</v>
      </c>
      <c r="L69" s="454">
        <f t="shared" si="8"/>
        <v>1150</v>
      </c>
      <c r="M69" s="454">
        <f t="shared" si="8"/>
        <v>1150</v>
      </c>
      <c r="N69" s="454">
        <f t="shared" si="8"/>
        <v>1150</v>
      </c>
      <c r="O69" s="454">
        <f t="shared" si="8"/>
        <v>1150</v>
      </c>
    </row>
    <row r="70" spans="2:15">
      <c r="B70" s="118" t="s">
        <v>1490</v>
      </c>
      <c r="C70" s="454">
        <f>C40</f>
        <v>20.43</v>
      </c>
      <c r="D70" s="454">
        <v>0</v>
      </c>
      <c r="E70" s="454">
        <v>0</v>
      </c>
      <c r="F70" s="454">
        <v>0</v>
      </c>
      <c r="G70" s="454">
        <v>0</v>
      </c>
      <c r="H70" s="454">
        <v>0</v>
      </c>
      <c r="I70" s="454">
        <v>0</v>
      </c>
      <c r="J70" s="454">
        <v>0</v>
      </c>
      <c r="K70" s="454">
        <v>0</v>
      </c>
      <c r="L70" s="454">
        <v>0</v>
      </c>
      <c r="M70" s="454">
        <v>0</v>
      </c>
      <c r="N70" s="454">
        <v>0</v>
      </c>
      <c r="O70" s="454">
        <v>0</v>
      </c>
    </row>
    <row r="71" spans="2:15">
      <c r="B71" s="118" t="s">
        <v>1505</v>
      </c>
      <c r="C71" s="454">
        <f>$C$39</f>
        <v>23.72</v>
      </c>
      <c r="D71" s="454">
        <f t="shared" ref="D71:O71" si="9">$C$39</f>
        <v>23.72</v>
      </c>
      <c r="E71" s="454">
        <f t="shared" si="9"/>
        <v>23.72</v>
      </c>
      <c r="F71" s="454">
        <f t="shared" si="9"/>
        <v>23.72</v>
      </c>
      <c r="G71" s="454">
        <f t="shared" si="9"/>
        <v>23.72</v>
      </c>
      <c r="H71" s="454">
        <f t="shared" si="9"/>
        <v>23.72</v>
      </c>
      <c r="I71" s="454">
        <f t="shared" si="9"/>
        <v>23.72</v>
      </c>
      <c r="J71" s="454">
        <f t="shared" si="9"/>
        <v>23.72</v>
      </c>
      <c r="K71" s="454">
        <f t="shared" si="9"/>
        <v>23.72</v>
      </c>
      <c r="L71" s="454">
        <f t="shared" si="9"/>
        <v>23.72</v>
      </c>
      <c r="M71" s="454">
        <f t="shared" si="9"/>
        <v>23.72</v>
      </c>
      <c r="N71" s="454">
        <f t="shared" si="9"/>
        <v>23.72</v>
      </c>
      <c r="O71" s="454">
        <f t="shared" si="9"/>
        <v>23.72</v>
      </c>
    </row>
    <row r="72" spans="2:15">
      <c r="B72" s="118" t="s">
        <v>1509</v>
      </c>
      <c r="C72" s="454">
        <v>0.59450000000000003</v>
      </c>
      <c r="D72" s="454">
        <v>0.59450000000000003</v>
      </c>
      <c r="E72" s="454">
        <v>2.4927999999999999</v>
      </c>
      <c r="F72" s="454">
        <v>8.7001999999999988</v>
      </c>
      <c r="G72" s="454">
        <v>15.047000000000001</v>
      </c>
      <c r="H72" s="454">
        <v>27.650399999999998</v>
      </c>
      <c r="I72" s="454">
        <v>40.532599999999995</v>
      </c>
      <c r="J72" s="454">
        <v>65.927999999999997</v>
      </c>
      <c r="K72" s="454">
        <v>91.880999999999986</v>
      </c>
      <c r="L72" s="454">
        <v>142.85219999999998</v>
      </c>
      <c r="M72" s="454">
        <v>194.9468</v>
      </c>
      <c r="N72" s="454">
        <v>297.07780000000002</v>
      </c>
      <c r="O72" s="454">
        <v>401.43099999999998</v>
      </c>
    </row>
    <row r="73" spans="2:15">
      <c r="B73" s="118" t="s">
        <v>576</v>
      </c>
      <c r="C73" s="454">
        <f>C57*0.1686/12</f>
        <v>1188.3128463894177</v>
      </c>
      <c r="D73" s="454">
        <f t="shared" ref="D73:O73" si="10">D57*0.1686/12</f>
        <v>1188.3128463894177</v>
      </c>
      <c r="E73" s="454">
        <f t="shared" si="10"/>
        <v>1188.3128463894177</v>
      </c>
      <c r="F73" s="454">
        <f t="shared" si="10"/>
        <v>1188.3128463894177</v>
      </c>
      <c r="G73" s="454">
        <f t="shared" si="10"/>
        <v>1188.3128463894177</v>
      </c>
      <c r="H73" s="454">
        <f t="shared" si="10"/>
        <v>1427.1628463894176</v>
      </c>
      <c r="I73" s="454">
        <f t="shared" si="10"/>
        <v>1427.1628463894176</v>
      </c>
      <c r="J73" s="454">
        <f t="shared" si="10"/>
        <v>1427.1628463894176</v>
      </c>
      <c r="K73" s="454">
        <f t="shared" si="10"/>
        <v>1427.1628463894176</v>
      </c>
      <c r="L73" s="454">
        <f t="shared" si="10"/>
        <v>1427.1628463894176</v>
      </c>
      <c r="M73" s="454">
        <f t="shared" si="10"/>
        <v>1427.1628463894176</v>
      </c>
      <c r="N73" s="454">
        <f t="shared" si="10"/>
        <v>1427.1628463894176</v>
      </c>
      <c r="O73" s="454">
        <f t="shared" si="10"/>
        <v>1427.1628463894176</v>
      </c>
    </row>
    <row r="74" spans="2:15">
      <c r="B74" s="118" t="s">
        <v>1528</v>
      </c>
      <c r="C74" s="454"/>
      <c r="D74" s="454"/>
      <c r="E74" s="454"/>
      <c r="F74" s="454"/>
      <c r="G74" s="454"/>
      <c r="H74" s="454"/>
      <c r="I74" s="454"/>
      <c r="J74" s="454"/>
      <c r="K74" s="454"/>
      <c r="L74" s="454"/>
      <c r="M74" s="454"/>
      <c r="N74" s="454"/>
      <c r="O74" s="454"/>
    </row>
    <row r="75" spans="2:15">
      <c r="B75" s="455" t="s">
        <v>262</v>
      </c>
      <c r="C75" s="454">
        <v>0</v>
      </c>
      <c r="D75" s="454">
        <f>C79</f>
        <v>31904.302653610583</v>
      </c>
      <c r="E75" s="454">
        <f t="shared" ref="E75:O75" si="11">D79</f>
        <v>24443.710307221165</v>
      </c>
      <c r="F75" s="454">
        <f t="shared" si="11"/>
        <v>17595.894660831749</v>
      </c>
      <c r="G75" s="454">
        <f t="shared" si="11"/>
        <v>12585.89661444233</v>
      </c>
      <c r="H75" s="454">
        <f t="shared" si="11"/>
        <v>9413.5767680529134</v>
      </c>
      <c r="I75" s="454">
        <f t="shared" si="11"/>
        <v>26677.853521663495</v>
      </c>
      <c r="J75" s="454">
        <f t="shared" si="11"/>
        <v>30617.298075274077</v>
      </c>
      <c r="K75" s="454">
        <f t="shared" si="11"/>
        <v>41907.447228884659</v>
      </c>
      <c r="L75" s="454">
        <f t="shared" si="11"/>
        <v>60547.743382495246</v>
      </c>
      <c r="M75" s="454">
        <f t="shared" si="11"/>
        <v>93889.26833610583</v>
      </c>
      <c r="N75" s="454">
        <f t="shared" si="11"/>
        <v>141930.89868971641</v>
      </c>
      <c r="O75" s="454">
        <f t="shared" si="11"/>
        <v>219374.798043327</v>
      </c>
    </row>
    <row r="76" spans="2:15">
      <c r="B76" s="455" t="s">
        <v>1510</v>
      </c>
      <c r="C76" s="454">
        <f t="shared" ref="C76:O76" si="12">SUM(C59:C61)</f>
        <v>40000</v>
      </c>
      <c r="D76" s="454">
        <f t="shared" si="12"/>
        <v>614.67500000000007</v>
      </c>
      <c r="E76" s="454">
        <f t="shared" si="12"/>
        <v>1229.3500000000001</v>
      </c>
      <c r="F76" s="454">
        <f t="shared" si="12"/>
        <v>3073.3750000000005</v>
      </c>
      <c r="G76" s="454">
        <f t="shared" si="12"/>
        <v>4917.4000000000005</v>
      </c>
      <c r="H76" s="454">
        <f t="shared" si="12"/>
        <v>25605.45</v>
      </c>
      <c r="I76" s="454">
        <f t="shared" si="12"/>
        <v>12293.500000000002</v>
      </c>
      <c r="J76" s="454">
        <f t="shared" si="12"/>
        <v>19669.600000000002</v>
      </c>
      <c r="K76" s="454">
        <f t="shared" si="12"/>
        <v>27045.7</v>
      </c>
      <c r="L76" s="454">
        <f t="shared" si="12"/>
        <v>41797.9</v>
      </c>
      <c r="M76" s="454">
        <f t="shared" si="12"/>
        <v>56550.100000000006</v>
      </c>
      <c r="N76" s="454">
        <f t="shared" si="12"/>
        <v>86054.5</v>
      </c>
      <c r="O76" s="454">
        <f t="shared" si="12"/>
        <v>115558.90000000001</v>
      </c>
    </row>
    <row r="77" spans="2:15">
      <c r="B77" s="455" t="s">
        <v>1511</v>
      </c>
      <c r="C77" s="454">
        <f>SUM(C64:C73)</f>
        <v>8095.6973463894192</v>
      </c>
      <c r="D77" s="454">
        <f t="shared" ref="D77:M77" si="13">SUM(D64:D73)</f>
        <v>8075.2673463894189</v>
      </c>
      <c r="E77" s="454">
        <f t="shared" si="13"/>
        <v>8077.1656463894178</v>
      </c>
      <c r="F77" s="454">
        <f t="shared" si="13"/>
        <v>8083.373046389419</v>
      </c>
      <c r="G77" s="454">
        <f t="shared" si="13"/>
        <v>8089.7198463894183</v>
      </c>
      <c r="H77" s="454">
        <f t="shared" si="13"/>
        <v>8341.1732463894186</v>
      </c>
      <c r="I77" s="454">
        <f t="shared" si="13"/>
        <v>8354.0554463894186</v>
      </c>
      <c r="J77" s="454">
        <f t="shared" si="13"/>
        <v>8379.4508463894181</v>
      </c>
      <c r="K77" s="454">
        <f t="shared" si="13"/>
        <v>8405.4038463894176</v>
      </c>
      <c r="L77" s="454">
        <f t="shared" si="13"/>
        <v>8456.3750463894175</v>
      </c>
      <c r="M77" s="454">
        <f t="shared" si="13"/>
        <v>8508.4696463894179</v>
      </c>
      <c r="N77" s="454">
        <f>SUM(N64:N73)</f>
        <v>8610.6006463894191</v>
      </c>
      <c r="O77" s="454">
        <f>SUM(O64:O73)</f>
        <v>8714.9538463894169</v>
      </c>
    </row>
    <row r="78" spans="2:15">
      <c r="B78" s="455" t="s">
        <v>1512</v>
      </c>
      <c r="C78" s="454">
        <f>C76-C77</f>
        <v>31904.302653610583</v>
      </c>
      <c r="D78" s="454">
        <f t="shared" ref="D78:O78" si="14">D76-D77</f>
        <v>-7460.5923463894187</v>
      </c>
      <c r="E78" s="454">
        <f t="shared" si="14"/>
        <v>-6847.8156463894175</v>
      </c>
      <c r="F78" s="454">
        <f t="shared" si="14"/>
        <v>-5009.998046389419</v>
      </c>
      <c r="G78" s="454">
        <f t="shared" si="14"/>
        <v>-3172.3198463894178</v>
      </c>
      <c r="H78" s="454">
        <f t="shared" si="14"/>
        <v>17264.276753610582</v>
      </c>
      <c r="I78" s="454">
        <f t="shared" si="14"/>
        <v>3939.4445536105832</v>
      </c>
      <c r="J78" s="454">
        <f t="shared" si="14"/>
        <v>11290.149153610584</v>
      </c>
      <c r="K78" s="454">
        <f t="shared" si="14"/>
        <v>18640.296153610583</v>
      </c>
      <c r="L78" s="454">
        <f t="shared" si="14"/>
        <v>33341.524953610584</v>
      </c>
      <c r="M78" s="454">
        <f t="shared" si="14"/>
        <v>48041.630353610584</v>
      </c>
      <c r="N78" s="454">
        <f t="shared" si="14"/>
        <v>77443.899353610585</v>
      </c>
      <c r="O78" s="454">
        <f t="shared" si="14"/>
        <v>106843.9461536106</v>
      </c>
    </row>
    <row r="79" spans="2:15">
      <c r="B79" s="456" t="s">
        <v>1513</v>
      </c>
      <c r="C79" s="454">
        <f>C75+C78</f>
        <v>31904.302653610583</v>
      </c>
      <c r="D79" s="454">
        <f t="shared" ref="D79:O79" si="15">D75+D78</f>
        <v>24443.710307221165</v>
      </c>
      <c r="E79" s="454">
        <f t="shared" si="15"/>
        <v>17595.894660831749</v>
      </c>
      <c r="F79" s="454">
        <f t="shared" si="15"/>
        <v>12585.89661444233</v>
      </c>
      <c r="G79" s="454">
        <f t="shared" si="15"/>
        <v>9413.5767680529134</v>
      </c>
      <c r="H79" s="454">
        <f t="shared" si="15"/>
        <v>26677.853521663495</v>
      </c>
      <c r="I79" s="454">
        <f t="shared" si="15"/>
        <v>30617.298075274077</v>
      </c>
      <c r="J79" s="454">
        <f t="shared" si="15"/>
        <v>41907.447228884659</v>
      </c>
      <c r="K79" s="454">
        <f t="shared" si="15"/>
        <v>60547.743382495246</v>
      </c>
      <c r="L79" s="454">
        <f t="shared" si="15"/>
        <v>93889.26833610583</v>
      </c>
      <c r="M79" s="454">
        <f t="shared" si="15"/>
        <v>141930.89868971641</v>
      </c>
      <c r="N79" s="454">
        <f t="shared" si="15"/>
        <v>219374.798043327</v>
      </c>
      <c r="O79" s="454">
        <f t="shared" si="15"/>
        <v>326218.74419693759</v>
      </c>
    </row>
    <row r="83" spans="2:17">
      <c r="Q83" s="1"/>
    </row>
    <row r="84" spans="2:17" ht="19">
      <c r="B84" s="497" t="s">
        <v>1518</v>
      </c>
      <c r="C84" s="497"/>
      <c r="D84" s="445"/>
      <c r="E84" s="497" t="s">
        <v>1517</v>
      </c>
      <c r="F84" s="497"/>
      <c r="G84" s="497"/>
      <c r="H84" s="497"/>
    </row>
    <row r="85" spans="2:17" ht="19">
      <c r="B85" s="436" t="s">
        <v>1404</v>
      </c>
      <c r="C85" s="441">
        <f>SUM(C60:O61)</f>
        <v>377410.45</v>
      </c>
      <c r="D85" s="434"/>
      <c r="E85" s="436" t="s">
        <v>1410</v>
      </c>
      <c r="F85" s="434"/>
      <c r="G85" s="435"/>
      <c r="H85" s="435"/>
    </row>
    <row r="86" spans="2:17" ht="19">
      <c r="B86" s="436" t="s">
        <v>1405</v>
      </c>
      <c r="C86" s="442">
        <v>0</v>
      </c>
      <c r="D86" s="434"/>
      <c r="E86" s="434"/>
      <c r="F86" s="436" t="s">
        <v>1411</v>
      </c>
      <c r="G86" s="435"/>
      <c r="H86" s="435">
        <v>0</v>
      </c>
    </row>
    <row r="87" spans="2:17" ht="19">
      <c r="B87" s="436" t="s">
        <v>1406</v>
      </c>
      <c r="C87" s="442">
        <f>C85-C86</f>
        <v>377410.45</v>
      </c>
      <c r="D87" s="434"/>
      <c r="E87" s="434"/>
      <c r="F87" s="436" t="s">
        <v>1412</v>
      </c>
      <c r="G87" s="435"/>
      <c r="H87" s="435">
        <v>0</v>
      </c>
    </row>
    <row r="88" spans="2:17" ht="19">
      <c r="B88" s="436" t="s">
        <v>1407</v>
      </c>
      <c r="C88" s="442">
        <f>SUM(C63:O72)</f>
        <v>90832.838800000027</v>
      </c>
      <c r="D88" s="434"/>
      <c r="E88" s="434"/>
      <c r="F88" s="434"/>
      <c r="G88" s="435"/>
      <c r="H88" s="435"/>
    </row>
    <row r="89" spans="2:17" ht="19">
      <c r="B89" s="436" t="s">
        <v>1408</v>
      </c>
      <c r="C89" s="442">
        <f>C87-C88</f>
        <v>286577.61119999998</v>
      </c>
      <c r="D89" s="434"/>
      <c r="E89" s="436" t="s">
        <v>1413</v>
      </c>
      <c r="F89" s="434"/>
      <c r="G89" s="435"/>
      <c r="H89" s="435"/>
    </row>
    <row r="90" spans="2:17" ht="19">
      <c r="B90" s="436" t="s">
        <v>633</v>
      </c>
      <c r="C90" s="443">
        <f>SUM(C73:O73)</f>
        <v>17358.867003062427</v>
      </c>
      <c r="D90" s="434"/>
      <c r="E90" s="434"/>
      <c r="F90" s="436" t="s">
        <v>1414</v>
      </c>
      <c r="G90" s="435"/>
      <c r="H90" s="435">
        <f>O79</f>
        <v>326218.74419693759</v>
      </c>
    </row>
    <row r="91" spans="2:17" ht="19">
      <c r="B91" s="436" t="s">
        <v>1409</v>
      </c>
      <c r="C91" s="442">
        <f>C89-C90</f>
        <v>269218.74419693754</v>
      </c>
      <c r="D91" s="434"/>
      <c r="E91" s="434"/>
      <c r="F91" s="436" t="s">
        <v>1415</v>
      </c>
      <c r="G91" s="435"/>
      <c r="H91" s="435">
        <v>0</v>
      </c>
    </row>
    <row r="92" spans="2:17" ht="19">
      <c r="B92" s="436"/>
      <c r="C92" s="439"/>
      <c r="D92" s="434"/>
      <c r="E92" s="434"/>
      <c r="F92" s="436" t="s">
        <v>1416</v>
      </c>
      <c r="G92" s="435"/>
      <c r="H92" s="435">
        <v>0</v>
      </c>
    </row>
    <row r="93" spans="2:17" ht="19">
      <c r="B93" s="437"/>
      <c r="C93" s="440"/>
      <c r="D93" s="434"/>
      <c r="E93" s="436" t="s">
        <v>1417</v>
      </c>
      <c r="F93" s="434"/>
      <c r="G93" s="435"/>
      <c r="H93" s="435">
        <v>0</v>
      </c>
    </row>
    <row r="94" spans="2:17" ht="19">
      <c r="B94" s="434"/>
      <c r="C94" s="434"/>
      <c r="D94" s="434"/>
      <c r="E94" s="436" t="s">
        <v>1418</v>
      </c>
      <c r="F94" s="434"/>
      <c r="G94" s="435"/>
      <c r="H94" s="435">
        <f>-O57</f>
        <v>-101577.4267892824</v>
      </c>
    </row>
    <row r="95" spans="2:17" ht="19">
      <c r="B95" s="434"/>
      <c r="C95" s="434"/>
      <c r="D95" s="434"/>
      <c r="E95" s="438" t="s">
        <v>1419</v>
      </c>
      <c r="F95" s="434"/>
      <c r="G95" s="435"/>
      <c r="H95" s="435">
        <f>SUM(H86:H94)</f>
        <v>224641.31740765518</v>
      </c>
    </row>
    <row r="99" spans="2:16">
      <c r="C99" s="118" t="s">
        <v>1472</v>
      </c>
      <c r="D99" s="118" t="s">
        <v>1473</v>
      </c>
      <c r="E99" s="118" t="s">
        <v>1474</v>
      </c>
      <c r="F99" s="118" t="s">
        <v>1475</v>
      </c>
      <c r="G99" s="118" t="s">
        <v>1476</v>
      </c>
      <c r="H99" s="118" t="s">
        <v>1477</v>
      </c>
      <c r="I99" s="118" t="s">
        <v>1478</v>
      </c>
      <c r="J99" s="118" t="s">
        <v>1479</v>
      </c>
      <c r="K99" s="118" t="s">
        <v>1480</v>
      </c>
      <c r="L99" s="118" t="s">
        <v>1481</v>
      </c>
      <c r="M99" s="118" t="s">
        <v>1482</v>
      </c>
      <c r="N99" s="118" t="s">
        <v>1483</v>
      </c>
      <c r="O99" s="118" t="s">
        <v>1472</v>
      </c>
    </row>
    <row r="100" spans="2:16">
      <c r="B100" t="s">
        <v>1531</v>
      </c>
      <c r="C100" s="119">
        <f>SUM(C60:C61)</f>
        <v>0</v>
      </c>
      <c r="D100" s="119">
        <f t="shared" ref="D100:O100" si="16">SUM(D60:D61)</f>
        <v>614.67500000000007</v>
      </c>
      <c r="E100" s="119">
        <f t="shared" si="16"/>
        <v>1229.3500000000001</v>
      </c>
      <c r="F100" s="119">
        <f t="shared" si="16"/>
        <v>3073.3750000000005</v>
      </c>
      <c r="G100" s="119">
        <f t="shared" si="16"/>
        <v>4917.4000000000005</v>
      </c>
      <c r="H100" s="119">
        <f t="shared" si="16"/>
        <v>8605.4500000000007</v>
      </c>
      <c r="I100" s="119">
        <f t="shared" si="16"/>
        <v>12293.500000000002</v>
      </c>
      <c r="J100" s="119">
        <f t="shared" si="16"/>
        <v>19669.600000000002</v>
      </c>
      <c r="K100" s="119">
        <f t="shared" si="16"/>
        <v>27045.7</v>
      </c>
      <c r="L100" s="119">
        <f t="shared" si="16"/>
        <v>41797.9</v>
      </c>
      <c r="M100" s="119">
        <f t="shared" si="16"/>
        <v>56550.100000000006</v>
      </c>
      <c r="N100" s="119">
        <f t="shared" si="16"/>
        <v>86054.5</v>
      </c>
      <c r="O100" s="119">
        <f t="shared" si="16"/>
        <v>115558.90000000001</v>
      </c>
    </row>
    <row r="101" spans="2:16">
      <c r="B101" t="s">
        <v>1530</v>
      </c>
      <c r="C101" s="119">
        <f>SUM(C64:C73)</f>
        <v>8095.6973463894192</v>
      </c>
      <c r="D101" s="119">
        <f t="shared" ref="D101:O101" si="17">SUM(D64:D73)</f>
        <v>8075.2673463894189</v>
      </c>
      <c r="E101" s="119">
        <f t="shared" si="17"/>
        <v>8077.1656463894178</v>
      </c>
      <c r="F101" s="119">
        <f t="shared" si="17"/>
        <v>8083.373046389419</v>
      </c>
      <c r="G101" s="119">
        <f t="shared" si="17"/>
        <v>8089.7198463894183</v>
      </c>
      <c r="H101" s="119">
        <f t="shared" si="17"/>
        <v>8341.1732463894186</v>
      </c>
      <c r="I101" s="119">
        <f t="shared" si="17"/>
        <v>8354.0554463894186</v>
      </c>
      <c r="J101" s="119">
        <f t="shared" si="17"/>
        <v>8379.4508463894181</v>
      </c>
      <c r="K101" s="119">
        <f t="shared" si="17"/>
        <v>8405.4038463894176</v>
      </c>
      <c r="L101" s="119">
        <f t="shared" si="17"/>
        <v>8456.3750463894175</v>
      </c>
      <c r="M101" s="119">
        <f t="shared" si="17"/>
        <v>8508.4696463894179</v>
      </c>
      <c r="N101" s="119">
        <f t="shared" si="17"/>
        <v>8610.6006463894191</v>
      </c>
      <c r="O101" s="119">
        <f t="shared" si="17"/>
        <v>8714.9538463894169</v>
      </c>
    </row>
    <row r="111" spans="2:16">
      <c r="P111" t="s">
        <v>1517</v>
      </c>
    </row>
    <row r="112" spans="2:16">
      <c r="P112" t="s">
        <v>1410</v>
      </c>
    </row>
    <row r="113" spans="16:18">
      <c r="Q113" t="s">
        <v>1411</v>
      </c>
      <c r="R113" s="119">
        <v>0</v>
      </c>
    </row>
    <row r="114" spans="16:18">
      <c r="Q114" t="s">
        <v>1412</v>
      </c>
      <c r="R114" s="119">
        <v>0</v>
      </c>
    </row>
    <row r="115" spans="16:18">
      <c r="R115" s="119"/>
    </row>
    <row r="116" spans="16:18">
      <c r="P116" t="s">
        <v>1413</v>
      </c>
      <c r="R116" s="119"/>
    </row>
    <row r="117" spans="16:18">
      <c r="Q117" t="s">
        <v>1414</v>
      </c>
      <c r="R117" s="119">
        <v>37151.381696937562</v>
      </c>
    </row>
    <row r="118" spans="16:18">
      <c r="Q118" t="s">
        <v>1415</v>
      </c>
      <c r="R118" s="119">
        <v>0</v>
      </c>
    </row>
    <row r="119" spans="16:18">
      <c r="Q119" t="s">
        <v>1416</v>
      </c>
      <c r="R119" s="119">
        <v>0</v>
      </c>
    </row>
    <row r="120" spans="16:18">
      <c r="P120" t="s">
        <v>1417</v>
      </c>
      <c r="R120" s="119">
        <v>0</v>
      </c>
    </row>
    <row r="121" spans="16:18">
      <c r="P121" t="s">
        <v>1418</v>
      </c>
      <c r="R121" s="119">
        <v>-101577.4267892824</v>
      </c>
    </row>
    <row r="122" spans="16:18">
      <c r="P122" t="s">
        <v>1419</v>
      </c>
      <c r="R122" s="119">
        <v>-64426.045092344837</v>
      </c>
    </row>
  </sheetData>
  <mergeCells count="3">
    <mergeCell ref="B24:I24"/>
    <mergeCell ref="B84:C84"/>
    <mergeCell ref="E84:H8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38</vt:i4>
      </vt:variant>
    </vt:vector>
  </HeadingPairs>
  <TitlesOfParts>
    <vt:vector size="38" baseType="lpstr">
      <vt:lpstr>Full &amp; Predicted</vt:lpstr>
      <vt:lpstr>Financial report 1</vt:lpstr>
      <vt:lpstr>Financal report 2</vt:lpstr>
      <vt:lpstr>Financal report 3</vt:lpstr>
      <vt:lpstr>Financal Summary</vt:lpstr>
      <vt:lpstr>Business Plan going forward</vt:lpstr>
      <vt:lpstr>Week 4 labour</vt:lpstr>
      <vt:lpstr>Week 5 Labour</vt:lpstr>
      <vt:lpstr>Week 6 Labour</vt:lpstr>
      <vt:lpstr>Week 7 Labour</vt:lpstr>
      <vt:lpstr>Week 8 labour</vt:lpstr>
      <vt:lpstr>Week 9 Labour</vt:lpstr>
      <vt:lpstr>Week 10 labour</vt:lpstr>
      <vt:lpstr>Week 16 labour</vt:lpstr>
      <vt:lpstr>Week 17 labour</vt:lpstr>
      <vt:lpstr>Week 18 labour</vt:lpstr>
      <vt:lpstr>Week 19 labour</vt:lpstr>
      <vt:lpstr>Week 20 labour</vt:lpstr>
      <vt:lpstr>Week 21 Labour</vt:lpstr>
      <vt:lpstr>Week 22 Labour</vt:lpstr>
      <vt:lpstr>Week 23 Labour</vt:lpstr>
      <vt:lpstr>Week 24 Labour</vt:lpstr>
      <vt:lpstr>Week 25 Labour</vt:lpstr>
      <vt:lpstr>Week 26 Labour</vt:lpstr>
      <vt:lpstr>Week 27 Labour</vt:lpstr>
      <vt:lpstr>Week 28  Labour</vt:lpstr>
      <vt:lpstr>Week 29 Labour</vt:lpstr>
      <vt:lpstr>Week 30 Labour</vt:lpstr>
      <vt:lpstr>Week 31 Labour</vt:lpstr>
      <vt:lpstr>Week 32 Labour</vt:lpstr>
      <vt:lpstr>Week 33 Labour</vt:lpstr>
      <vt:lpstr>Week 34 Labour</vt:lpstr>
      <vt:lpstr>Week 35 labour</vt:lpstr>
      <vt:lpstr>Week 36 Labour</vt:lpstr>
      <vt:lpstr>TEST PREDICT</vt:lpstr>
      <vt:lpstr>Future</vt:lpstr>
      <vt:lpstr>OLD</vt:lpstr>
      <vt:lpstr>Business Plan going forward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Newman</dc:creator>
  <cp:lastModifiedBy>Louis Newman</cp:lastModifiedBy>
  <cp:lastPrinted>2020-02-20T20:42:14Z</cp:lastPrinted>
  <dcterms:created xsi:type="dcterms:W3CDTF">2019-10-25T10:56:13Z</dcterms:created>
  <dcterms:modified xsi:type="dcterms:W3CDTF">2020-06-02T10:42:53Z</dcterms:modified>
</cp:coreProperties>
</file>