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84916\Desktop\"/>
    </mc:Choice>
  </mc:AlternateContent>
  <xr:revisionPtr revIDLastSave="0" documentId="8_{BE6B67C5-102E-478C-B96F-B5DBE8BB4908}" xr6:coauthVersionLast="47" xr6:coauthVersionMax="47" xr10:uidLastSave="{00000000-0000-0000-0000-000000000000}"/>
  <bookViews>
    <workbookView xWindow="-108" yWindow="-108" windowWidth="23256" windowHeight="12456" tabRatio="837" activeTab="2" xr2:uid="{00000000-000D-0000-FFFF-FFFF00000000}"/>
  </bookViews>
  <sheets>
    <sheet name="Cover" sheetId="1" r:id="rId1"/>
    <sheet name="Test report" sheetId="2" r:id="rId2"/>
    <sheet name="Hybrid" sheetId="22" r:id="rId3"/>
  </sheets>
  <definedNames>
    <definedName name="ACTION">#REF!</definedName>
    <definedName name="ACTION_1">#REF!</definedName>
    <definedName name="Excel_BuiltIn__FilterDatabase">#REF!</definedName>
    <definedName name="Excel_BuiltIn__FilterDatabase_1">#REF!</definedName>
    <definedName name="OLE_LINK31">#REF!</definedName>
    <definedName name="OLE_LINK41">#REF!</definedName>
    <definedName name="OLE_LINK43">#REF!</definedName>
    <definedName name="_xlnm.Print_Area" localSheetId="1">'Test report'!$A$1:$P$27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2" i="2" l="1"/>
  <c r="M22" i="2"/>
  <c r="L22" i="2"/>
  <c r="K22" i="2"/>
  <c r="E22" i="2"/>
  <c r="K13" i="2"/>
  <c r="K21" i="2"/>
  <c r="N5" i="2"/>
  <c r="M5" i="2"/>
  <c r="L5" i="2"/>
  <c r="K5" i="2"/>
  <c r="K20" i="2"/>
  <c r="N11" i="2"/>
  <c r="N12" i="2"/>
  <c r="P22" i="2" l="1"/>
  <c r="O22" i="2"/>
  <c r="F22" i="2" s="1"/>
  <c r="N21" i="2"/>
  <c r="M21" i="2"/>
  <c r="L21" i="2"/>
  <c r="L20" i="2"/>
  <c r="P21" i="2" l="1"/>
  <c r="O21" i="2"/>
  <c r="F21" i="2" s="1"/>
  <c r="A8" i="22"/>
  <c r="E6" i="2"/>
  <c r="E7" i="2"/>
  <c r="E8" i="2"/>
  <c r="E9" i="2"/>
  <c r="E10" i="2"/>
  <c r="E11" i="2"/>
  <c r="E12" i="2"/>
  <c r="E13" i="2"/>
  <c r="E14" i="2"/>
  <c r="E15" i="2"/>
  <c r="E16" i="2"/>
  <c r="E17" i="2"/>
  <c r="E18" i="2"/>
  <c r="E19" i="2"/>
  <c r="E5" i="2"/>
  <c r="D23" i="2"/>
  <c r="A23" i="22"/>
  <c r="A24" i="22"/>
  <c r="A25" i="22"/>
  <c r="A26" i="22"/>
  <c r="A27" i="22"/>
  <c r="A28" i="22"/>
  <c r="E23" i="2" l="1"/>
  <c r="A18" i="22" l="1"/>
  <c r="A22" i="22"/>
  <c r="A15" i="22"/>
  <c r="A17" i="22"/>
  <c r="A21" i="22"/>
  <c r="A20" i="22"/>
  <c r="A19" i="22"/>
  <c r="A16" i="22"/>
  <c r="O5" i="2" l="1"/>
  <c r="P5" i="2"/>
  <c r="A14" i="22"/>
  <c r="K6" i="2"/>
  <c r="L6" i="2"/>
  <c r="M6" i="2"/>
  <c r="N6" i="2"/>
  <c r="A9" i="22"/>
  <c r="A13" i="22"/>
  <c r="A12" i="22"/>
  <c r="A11" i="22"/>
  <c r="A10" i="22"/>
  <c r="A7" i="22"/>
  <c r="A6" i="22"/>
  <c r="A5" i="22"/>
  <c r="E2" i="22"/>
  <c r="D2" i="22"/>
  <c r="E1" i="22"/>
  <c r="D1" i="22"/>
  <c r="K19" i="2"/>
  <c r="K18" i="2"/>
  <c r="K17" i="2"/>
  <c r="K16" i="2"/>
  <c r="K15" i="2"/>
  <c r="K14" i="2"/>
  <c r="K12" i="2"/>
  <c r="K11" i="2"/>
  <c r="K10" i="2"/>
  <c r="K9" i="2"/>
  <c r="K7" i="2"/>
  <c r="M17" i="2"/>
  <c r="L17" i="2"/>
  <c r="N20" i="2"/>
  <c r="M20" i="2"/>
  <c r="N19" i="2"/>
  <c r="M19" i="2"/>
  <c r="L19" i="2"/>
  <c r="N18" i="2"/>
  <c r="M18" i="2"/>
  <c r="L18" i="2"/>
  <c r="N17" i="2"/>
  <c r="N16" i="2"/>
  <c r="L16" i="2"/>
  <c r="M16" i="2"/>
  <c r="N15" i="2"/>
  <c r="M15" i="2"/>
  <c r="L15" i="2"/>
  <c r="N14" i="2"/>
  <c r="M14" i="2"/>
  <c r="L14" i="2"/>
  <c r="N13" i="2"/>
  <c r="M13" i="2"/>
  <c r="L13" i="2"/>
  <c r="M12" i="2"/>
  <c r="L12" i="2"/>
  <c r="M11" i="2"/>
  <c r="L11" i="2"/>
  <c r="N10" i="2"/>
  <c r="M10" i="2"/>
  <c r="L10" i="2"/>
  <c r="N9" i="2"/>
  <c r="M9" i="2"/>
  <c r="L9" i="2"/>
  <c r="N8" i="2"/>
  <c r="M8" i="2"/>
  <c r="L8" i="2"/>
  <c r="K8" i="2"/>
  <c r="N7" i="2"/>
  <c r="M7" i="2"/>
  <c r="L7" i="2"/>
  <c r="O18" i="2" l="1"/>
  <c r="O12" i="2"/>
  <c r="J18" i="2"/>
  <c r="G18" i="2"/>
  <c r="F18" i="2"/>
  <c r="I18" i="2"/>
  <c r="H18" i="2"/>
  <c r="O15" i="2"/>
  <c r="O6" i="2"/>
  <c r="D3" i="22"/>
  <c r="O11" i="2"/>
  <c r="O20" i="2"/>
  <c r="F20" i="2" s="1"/>
  <c r="P20" i="2"/>
  <c r="O9" i="2"/>
  <c r="O17" i="2"/>
  <c r="O7" i="2"/>
  <c r="O19" i="2"/>
  <c r="I19" i="2" s="1"/>
  <c r="O8" i="2"/>
  <c r="L23" i="2"/>
  <c r="K23" i="2"/>
  <c r="H19" i="2"/>
  <c r="J19" i="2"/>
  <c r="P14" i="2"/>
  <c r="O14" i="2"/>
  <c r="O13" i="2"/>
  <c r="P13" i="2"/>
  <c r="O16" i="2"/>
  <c r="O10" i="2"/>
  <c r="I5" i="2"/>
  <c r="F5" i="2"/>
  <c r="J5" i="2"/>
  <c r="H5" i="2"/>
  <c r="G5" i="2"/>
  <c r="N23" i="2"/>
  <c r="P6" i="2"/>
  <c r="E3" i="22"/>
  <c r="P16" i="2"/>
  <c r="P15" i="2"/>
  <c r="P12" i="2"/>
  <c r="P11" i="2"/>
  <c r="P10" i="2"/>
  <c r="P18" i="2"/>
  <c r="P17" i="2"/>
  <c r="P19" i="2"/>
  <c r="P8" i="2"/>
  <c r="P9" i="2"/>
  <c r="P7" i="2"/>
  <c r="M23" i="2"/>
  <c r="I15" i="2" l="1"/>
  <c r="F15" i="2"/>
  <c r="H15" i="2"/>
  <c r="J15" i="2"/>
  <c r="G15" i="2"/>
  <c r="I17" i="2"/>
  <c r="F17" i="2"/>
  <c r="J17" i="2"/>
  <c r="G17" i="2"/>
  <c r="H17" i="2"/>
  <c r="J11" i="2"/>
  <c r="F11" i="2"/>
  <c r="H11" i="2"/>
  <c r="G11" i="2"/>
  <c r="I11" i="2"/>
  <c r="I9" i="2"/>
  <c r="F9" i="2"/>
  <c r="G9" i="2"/>
  <c r="H9" i="2"/>
  <c r="J9" i="2"/>
  <c r="I6" i="2"/>
  <c r="J6" i="2"/>
  <c r="H6" i="2"/>
  <c r="G6" i="2"/>
  <c r="F6" i="2"/>
  <c r="I12" i="2"/>
  <c r="G12" i="2"/>
  <c r="F12" i="2"/>
  <c r="J12" i="2"/>
  <c r="H12" i="2"/>
  <c r="I7" i="2"/>
  <c r="F7" i="2"/>
  <c r="J7" i="2"/>
  <c r="H7" i="2"/>
  <c r="G7" i="2"/>
  <c r="G19" i="2"/>
  <c r="F19" i="2"/>
  <c r="I8" i="2"/>
  <c r="J8" i="2"/>
  <c r="G8" i="2"/>
  <c r="F8" i="2"/>
  <c r="H8" i="2"/>
  <c r="P23" i="2"/>
  <c r="L26" i="2" s="1"/>
  <c r="I13" i="2"/>
  <c r="F13" i="2"/>
  <c r="J13" i="2"/>
  <c r="H13" i="2"/>
  <c r="G13" i="2"/>
  <c r="O23" i="2"/>
  <c r="J16" i="2"/>
  <c r="G16" i="2"/>
  <c r="H16" i="2"/>
  <c r="I16" i="2"/>
  <c r="F16" i="2"/>
  <c r="J10" i="2"/>
  <c r="I10" i="2"/>
  <c r="F10" i="2"/>
  <c r="G10" i="2"/>
  <c r="H10" i="2"/>
  <c r="J14" i="2"/>
  <c r="G14" i="2"/>
  <c r="F14" i="2"/>
  <c r="H14" i="2"/>
  <c r="I14" i="2"/>
  <c r="L2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200-000001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<sst xmlns="http://schemas.openxmlformats.org/spreadsheetml/2006/main" count="227" uniqueCount="171">
  <si>
    <t>TEST CASE</t>
  </si>
  <si>
    <t>Project Name</t>
  </si>
  <si>
    <t>FMO</t>
  </si>
  <si>
    <t>Creator</t>
  </si>
  <si>
    <t>Pham Tuan Anh</t>
  </si>
  <si>
    <t>Project Code</t>
  </si>
  <si>
    <t>Reviewer/Approver</t>
  </si>
  <si>
    <t>Document Code</t>
  </si>
  <si>
    <t>Issue Date</t>
  </si>
  <si>
    <t>N/A</t>
  </si>
  <si>
    <t>Version</t>
  </si>
  <si>
    <t>Record of change</t>
  </si>
  <si>
    <t>Effective Date</t>
  </si>
  <si>
    <t>Change Item</t>
  </si>
  <si>
    <t>*A,D,M</t>
  </si>
  <si>
    <t>Change description</t>
  </si>
  <si>
    <t>Reference</t>
  </si>
  <si>
    <t>1.0</t>
  </si>
  <si>
    <t>A</t>
  </si>
  <si>
    <t>Create new</t>
  </si>
  <si>
    <t>TEST REPORT</t>
  </si>
  <si>
    <t>Sub Module</t>
  </si>
  <si>
    <t>Pass</t>
  </si>
  <si>
    <t>Fail</t>
  </si>
  <si>
    <t>Number of  sub test cases</t>
  </si>
  <si>
    <t>Home page</t>
  </si>
  <si>
    <t>ER</t>
  </si>
  <si>
    <t>ECH news</t>
  </si>
  <si>
    <t>Visiting ECH</t>
  </si>
  <si>
    <t>LoadTest</t>
  </si>
  <si>
    <t>Sub total</t>
  </si>
  <si>
    <t>Test coverage</t>
  </si>
  <si>
    <t>%</t>
  </si>
  <si>
    <t>Test successful coverage</t>
  </si>
  <si>
    <t>Module Code</t>
  </si>
  <si>
    <t>Tester</t>
  </si>
  <si>
    <t>ID</t>
  </si>
  <si>
    <t>Test Case Description</t>
  </si>
  <si>
    <t>Test Case Procedure</t>
  </si>
  <si>
    <t>Expected Output</t>
  </si>
  <si>
    <t>Test date</t>
  </si>
  <si>
    <t>Note</t>
  </si>
  <si>
    <t>1. Scrolling will applied to site if content is bigger than the viewed area on page</t>
  </si>
  <si>
    <t>1. On homepage, turn the device on landscape or portrait</t>
  </si>
  <si>
    <t>Back to TestReport</t>
  </si>
  <si>
    <t>% complete 
on iphone 4</t>
  </si>
  <si>
    <t>% complete 
on Samsung</t>
  </si>
  <si>
    <t>% complete 
on HTC</t>
  </si>
  <si>
    <t>To Buglist</t>
  </si>
  <si>
    <t>Build #</t>
  </si>
  <si>
    <t>Basic flow</t>
  </si>
  <si>
    <t>Alternative flow</t>
  </si>
  <si>
    <t>Validate content on top &amp; middle of Hompage</t>
  </si>
  <si>
    <t>1. Content is auto turned and compatible with landscape or portrait, font size of text, images, from landscape are the same to portrait</t>
  </si>
  <si>
    <t>1. Result will be appeared from content of ECH site, with exception of the content of "John is smoking"</t>
  </si>
  <si>
    <t>1. Access www.elcaminohospital.org from device and view with default resolution of iphone &amp; android devices</t>
  </si>
  <si>
    <t>HIPAA, TRUSTe</t>
  </si>
  <si>
    <t>Verify result content compatible when device is on landscape or portrait</t>
  </si>
  <si>
    <t>Verify scrolling on site</t>
  </si>
  <si>
    <t>5.  Auto Google map will be reached, and a direction will be auto created from " 2731 North First Street, San Jose, CA 95134" to ECH site (Los Gatos/Mountain View)
6. Same direction to device</t>
  </si>
  <si>
    <t>My Family &amp; Me - Login</t>
  </si>
  <si>
    <t>My Family &amp; Me - Forgot password</t>
  </si>
  <si>
    <t>My Family &amp; Me - Create Account</t>
  </si>
  <si>
    <t>My Family &amp; Me - Change Password</t>
  </si>
  <si>
    <t>My Family &amp; Me - Create Profile</t>
  </si>
  <si>
    <t>My Family &amp; Me - View &amp; Edit &amp; Delete Profile</t>
  </si>
  <si>
    <t>My Family &amp; Me - Dashboard &amp; Delete Account</t>
  </si>
  <si>
    <t>Pre -Condition</t>
  </si>
  <si>
    <t>GUI flows</t>
  </si>
  <si>
    <t>Untest</t>
  </si>
  <si>
    <t>1. Site will be displayed well on resolution of Iphone and Android devices:
1a. Images, icons are displayed with the real size
1b. Text is displayed with default fontsize of web browser
1c. Other graphic design assets are displayed with real size</t>
  </si>
  <si>
    <t xml:space="preserve">1. On result page of a search, do scroll
</t>
  </si>
  <si>
    <t xml:space="preserve">Check breadcrumb
</t>
  </si>
  <si>
    <t>% complete 
on iphone 3</t>
  </si>
  <si>
    <t>Hybrid applications</t>
  </si>
  <si>
    <t>Hybrid</t>
  </si>
  <si>
    <t xml:space="preserve">Verify when a user ﬁrst goes to the El Camino hospital website from a mobile device via hybrid application, they will be redirected to the mobile website
</t>
  </si>
  <si>
    <t>1. Access www.elcaminohospital.org from device (used to access before) via FMO icon on device</t>
  </si>
  <si>
    <t>Verify result back/next button on hybrid device</t>
  </si>
  <si>
    <t>2. Go to previous viewed page
3. Go to next viewed page</t>
  </si>
  <si>
    <t>keyword of "John is smoking" should be somewhere in My Family &amp; Me</t>
  </si>
  <si>
    <t>1. Tap on Emergency Response
2. Tap on Los Gatos/ Mountain View
3. Tap on Get Direction
4. Tap on Enter Address
5. Tap and typing address of "2731 North First Street, San Jose, CA 95134", then submit
6. Manual check in real map</t>
  </si>
  <si>
    <t>Go to Top of page</t>
  </si>
  <si>
    <t>Client</t>
  </si>
  <si>
    <t>Device</t>
  </si>
  <si>
    <t>Server</t>
  </si>
  <si>
    <t>Samsung Galaxy S II</t>
  </si>
  <si>
    <t>Environment for test</t>
  </si>
  <si>
    <t>Iphone 3</t>
  </si>
  <si>
    <t>Iphone 4</t>
  </si>
  <si>
    <t>HTC Sensation</t>
  </si>
  <si>
    <t>PC</t>
  </si>
  <si>
    <t>CPU: Xeon 3 GHz</t>
  </si>
  <si>
    <t>RAM: 4 GB</t>
  </si>
  <si>
    <t>OS Android 2.3.x, OS' browser</t>
  </si>
  <si>
    <t>OS iOS 4, OS's browser</t>
  </si>
  <si>
    <t>OS iOS 3, OS's browser</t>
  </si>
  <si>
    <t>Number of  runs on all devices</t>
  </si>
  <si>
    <t>1. Access www.elcaminohospital.org from device (used to access before) via FMO icon on device
2. Tap back button on top of page
3. Tap next button on top of page</t>
  </si>
  <si>
    <t>1. Tap on logo FMO, on top of page</t>
  </si>
  <si>
    <t>Breadcrumb states on top of page
1. Go to ER checklist/Mountain View/Los Gatos, then Tap on the icon of search
2. Go to ER checklist/Mountain View/Los Gatos, then Tap on the icon of homepage
3. Go to ER checklist/Mountain View/Los Gatos, then Tap on the icon of ER
4. Go to ER checklist/Mountain View/Los Gatos, then Tap on the icon of ER checklist/Mountain View/Los Gatos</t>
  </si>
  <si>
    <t xml:space="preserve">1. Access www.elcaminohospital.org from device and view top and middle of page via FMO icon on device
2. Tap on logo El Camino
3. Tap on each section (Emergency Response, Find a Doctor, My Family &amp; Me, ECH Resources, Visiting ECH, ECH News) </t>
  </si>
  <si>
    <t>Family Medical Officer</t>
  </si>
  <si>
    <t>ECH Resources</t>
  </si>
  <si>
    <t>Motorola Milestone 2</t>
  </si>
  <si>
    <t>% complete 
on Milestone 2</t>
  </si>
  <si>
    <t>Validate content displays well on resolution (pixel) of devices:
1. Iphone (640 x 960) 
2. Motorola Milestone 2 (480 x 854)
3. Samsung Galaxy S II (480 x 800)
4. HTC Sensation (540 x 960)</t>
  </si>
  <si>
    <t>1. Tap on Emergency Response
2. Tap on Los Gatos/ Mountain View link
3. Tap on "Emergency Dial 911"
4. Stop calling</t>
  </si>
  <si>
    <t>Find a Doctor</t>
  </si>
  <si>
    <t>Nguyen Tien Chien</t>
  </si>
  <si>
    <t>1. Appears the persistent search
2. Go back to homepage
3. Go to ER homepage
4. Go to ER checklist/Mountain View/Los Gatos</t>
  </si>
  <si>
    <t>Verify when a user goes to the El Camino hospital website from second time via hybrid application</t>
  </si>
  <si>
    <t>1. Delete cookies &amp; cache from device
2. Tap on FMO application icon on device</t>
  </si>
  <si>
    <t>1.  Default value is "Search"</t>
  </si>
  <si>
    <t xml:space="preserve">Check call 911
</t>
  </si>
  <si>
    <t xml:space="preserve">View Google Map to get a direction
</t>
  </si>
  <si>
    <t xml:space="preserve">Tap on A+/- once to zoom in content
</t>
  </si>
  <si>
    <t>1. Tap to view content of Privacy policy or TOS
2. Tap on A+/- once</t>
  </si>
  <si>
    <t xml:space="preserve">Tap on A+/- twice to zoom out content
</t>
  </si>
  <si>
    <t>1. Tap to view content of Privacy policy or TOS
2. Tap on A+/- twice</t>
  </si>
  <si>
    <t xml:space="preserve">Check call a contact's mobile
</t>
  </si>
  <si>
    <t>1. Tap on Emergency Response
2. Tap on Los Gatos/ Mountain View link
3. Tap on Los Gatos/ Mountain's phone number
4. Stop calling</t>
  </si>
  <si>
    <t>Breadcrumb states on top of page
1. Tap on breadcrumb magnifier 
2. Tap on breadcrumb magnifier again</t>
  </si>
  <si>
    <t xml:space="preserve">Check breadcrumb operation on magnifier icon
</t>
  </si>
  <si>
    <t>1. Search bar appears, the breadcrumb bar disappears
2. Search bar disappears, the breadcrumb bar appears</t>
  </si>
  <si>
    <t xml:space="preserve">1. Words auto appeared for user to choose on text input search like: "cardiorespiratory", or "cardiorenal syndrome"
</t>
  </si>
  <si>
    <t>1a. At least content of ER waittimes, Privacy policy, TOS content will be in result search
1b. Chosen keyword must be appeared on search result with yellow color on background keyword for notification</t>
  </si>
  <si>
    <t xml:space="preserve">Updated [GUI-1] [GUI-3] [GUI-4]
Updated [Home page-4] [Home page-20]
Updated [ER-5] [ER-7] [ER-26]
Added [ER-6] [ER-8]
Removed [ER-27]
Updated [Find Physician-20]
Removed [Find Physician-21]
Updated [My Family &amp; Me Login-22]
Removed [My Family &amp; Me Login-23]
Updated [My Family &amp; Me Forgot Password-13]
Removed [My Family &amp; Me Forgot Password-14]
Updated [My Family &amp; Me Create Account-36]
Removed [My Family &amp; Me Create Account-37]
Updated [My Family &amp; Me Change Password-15]
Removed [My Family &amp; Me Change Password-16]
Updated [My Family &amp; Me Create Profile-27]
Removed [My Family &amp; Me Create Profile-26]
Updated [My Family &amp; Me Dashboard/Delete Account-23]
Removed [My Family &amp; Me Dashboard/Delete Account-24]
Updated [My Family &amp; Me View/Edit/Delete Profile-35]
Removed [My Family &amp; Me View/Edit/Delete Profile-36]
Removed ECH Resources
Updated [ECH news-23]
Removed [ECH news-24]
Updated [Visiting ECH-14]
Removed [Visiting ECH-15]
</t>
  </si>
  <si>
    <t>M</t>
  </si>
  <si>
    <t>2. Content is zoomed in 1 time, content is not out of layout range</t>
  </si>
  <si>
    <t>2. Content is zoomed in 1 time, content is not out of layout range, then zoomed out 1 time</t>
  </si>
  <si>
    <t xml:space="preserve">Validate content when double tapping on web browser to zoom in content
</t>
  </si>
  <si>
    <t>1. Tap browser to zoom in content as default function on browser</t>
  </si>
  <si>
    <t>1. Content is zoomed in as default, stylesheet should not be broken or chaos.</t>
  </si>
  <si>
    <t>1. Result should be 0 pages found</t>
  </si>
  <si>
    <t>3. Dialog will be shown to dial to phone number
4. Go back to Los Gatos/Mountain View screen</t>
  </si>
  <si>
    <t>3. Dialog will be shown to dial to 911
4. Go back to Los Gatos/Mountain View screen</t>
  </si>
  <si>
    <t xml:space="preserve">Send email from doctor's profile
</t>
  </si>
  <si>
    <t>1. Tap on Find a doctor, to get a dotor's profile which has email address
2. Tap on email address
4. Stop sending email</t>
  </si>
  <si>
    <t>3. Dialog will be shown to send to chosen email
4. Go back to Los Gatos/Mountain View screen</t>
  </si>
  <si>
    <t>Go to ER/ER checklist/Mountain View/Los Gatos</t>
  </si>
  <si>
    <t>1. Search textbox appears on breadcrumb 
2. Search textbox disappears, the breadcrumb appears</t>
  </si>
  <si>
    <t>Breadcrumb states on  ER/ER checklist/Mountain View/Los Gatos
1. Tap on icon search on  Breadcrumb
2. Tap on icon search on  Breadcrumb again</t>
  </si>
  <si>
    <t>Breadcrumb states on  ER/ER checklist/Mountain View/Los Gatos
1. Tap on icon search on  Breadcrumb
2. Verify search default value is "Search"</t>
  </si>
  <si>
    <t>Breadcrumb states on  ER/ER checklist/Mountain View/Los Gatos
1. Tap on icon search on  Breadcrumb
2. On textbox "Search" put the keyword "John is smoking", once in content of My Family &amp; Me, and tap on go to search</t>
  </si>
  <si>
    <t>Breadcrumb states on  ER/ER checklist/Mountain View/Los Gatos
1. Tap on icon search on  Breadcrumb
2. On textbox "Search" put the keyword to search like “cardior”, then wait and see</t>
  </si>
  <si>
    <t>Breadcrumb states on  ER/ER checklist/Mountain View/Los Gatos
1. Tap on icon search on  Breadcrumb
2.  On textbox "Search" put the keyword to search like “/;”, then wait and see</t>
  </si>
  <si>
    <t>Breadcrumb states on  ER/ER checklist/Mountain View/Los Gatos
1. Tap on icon search on  Breadcrumb
2.   On textbox "Search"  put the keyword to search like “view”, then wait and see</t>
  </si>
  <si>
    <t>Verify textbox search on Breadcrumb</t>
  </si>
  <si>
    <t>1.2</t>
  </si>
  <si>
    <r>
      <rPr>
        <b/>
        <sz val="8"/>
        <rFont val="Tahoma"/>
        <family val="2"/>
      </rPr>
      <t xml:space="preserve">Add cases: </t>
    </r>
    <r>
      <rPr>
        <sz val="8"/>
        <rFont val="Tahoma"/>
        <family val="2"/>
      </rPr>
      <t>[Hybrid-18],[Hybrid-19],[Hybrid-20],[Hybrid-21],[Hybrid-22,[Hybrid-23</t>
    </r>
    <r>
      <rPr>
        <b/>
        <sz val="8"/>
        <rFont val="Tahoma"/>
        <family val="2"/>
      </rPr>
      <t xml:space="preserve">
Add cases</t>
    </r>
    <r>
      <rPr>
        <sz val="8"/>
        <rFont val="Tahoma"/>
        <family val="2"/>
      </rPr>
      <t xml:space="preserve">:  [ER-33],[ER-34],[ER-35],[ER-36],[ER-37],[ER-38]
</t>
    </r>
    <r>
      <rPr>
        <b/>
        <sz val="8"/>
        <rFont val="Tahoma"/>
        <family val="2"/>
      </rPr>
      <t>Add cases</t>
    </r>
    <r>
      <rPr>
        <sz val="8"/>
        <rFont val="Tahoma"/>
        <family val="2"/>
      </rPr>
      <t xml:space="preserve">: [Find Physician-26],[Find Physician-27],[Find Physician-28],[Find Physician-29],[Find Physician-30],[Find Physician-31]
</t>
    </r>
    <r>
      <rPr>
        <b/>
        <sz val="8"/>
        <rFont val="Tahoma"/>
        <family val="2"/>
      </rPr>
      <t>Add cases</t>
    </r>
    <r>
      <rPr>
        <sz val="8"/>
        <rFont val="Tahoma"/>
        <family val="2"/>
      </rPr>
      <t xml:space="preserve">: [My Family &amp; Me Login-27],[My Family &amp; Me Login-28],[My Family &amp; Me Login-29],[My Family &amp; Me Login-30],[My Family &amp; Me Login-31],[My Family &amp; Me Login-32]
</t>
    </r>
    <r>
      <rPr>
        <b/>
        <sz val="8"/>
        <rFont val="Tahoma"/>
        <family val="2"/>
      </rPr>
      <t>Add cases</t>
    </r>
    <r>
      <rPr>
        <sz val="8"/>
        <rFont val="Tahoma"/>
        <family val="2"/>
      </rPr>
      <t>: [My Family &amp; Me Forgot Password-17],[My Family &amp; Me Forgot Password-18],[My Family &amp; Me Forgot Password-19],[My Family &amp; Me Forgot Password-20],[My Family &amp; Me Forgot Password-21],[My Family &amp; Me Forgot Password-22],[My Family &amp; Me Forgot Password-23]</t>
    </r>
    <r>
      <rPr>
        <b/>
        <sz val="8"/>
        <rFont val="Tahoma"/>
        <family val="2"/>
      </rPr>
      <t xml:space="preserve">
Add cases</t>
    </r>
    <r>
      <rPr>
        <sz val="8"/>
        <rFont val="Tahoma"/>
        <family val="2"/>
      </rPr>
      <t xml:space="preserve">:[My Family &amp; Me Create Account-41],[My Family &amp; Me Create Account-42],[My Family &amp; Me Create Account-43],[My Family &amp; Me Create Account-44],[My Family &amp; Me Create Account-45],[My Family &amp; Me Create Account-46]
</t>
    </r>
    <r>
      <rPr>
        <b/>
        <sz val="8"/>
        <rFont val="Tahoma"/>
        <family val="2"/>
      </rPr>
      <t>Add cases</t>
    </r>
    <r>
      <rPr>
        <sz val="8"/>
        <rFont val="Tahoma"/>
        <family val="2"/>
      </rPr>
      <t xml:space="preserve">: [MFM-ChangePassword-20],[MFM-ChangePassword-21],[MFM-ChangePassword-22],[MFM-ChangePassword-23],[MFM-ChangePassword-24],[MFM-ChangePassword-25]
</t>
    </r>
    <r>
      <rPr>
        <b/>
        <sz val="8"/>
        <rFont val="Tahoma"/>
        <family val="2"/>
      </rPr>
      <t>Add cases</t>
    </r>
    <r>
      <rPr>
        <sz val="8"/>
        <rFont val="Tahoma"/>
        <family val="2"/>
      </rPr>
      <t xml:space="preserve">: [My Family &amp; Me Create Profile-31],[My Family &amp; Me Create Profile-32],[My Family &amp; Me Create Profile-33],[My Family &amp; Me Create Profile-34],[My Family &amp; Me Create Profile-35],[My Family &amp; Me Create Profile-36]
</t>
    </r>
    <r>
      <rPr>
        <b/>
        <sz val="8"/>
        <rFont val="Tahoma"/>
        <family val="2"/>
      </rPr>
      <t>Add cases</t>
    </r>
    <r>
      <rPr>
        <sz val="8"/>
        <rFont val="Tahoma"/>
        <family val="2"/>
      </rPr>
      <t xml:space="preserve">:[My Family &amp; Me Dashboard/Delete Account-28],[My Family &amp; Me Dashboard/Delete Account-29],[My Family &amp; Me Dashboard/Delete Account-30],[My Family &amp; Me Dashboard/Delete Account-31],[My Family &amp; Me Dashboard/Delete Account-32],[My Family &amp; Me Dashboard/Delete Account-33]
</t>
    </r>
    <r>
      <rPr>
        <b/>
        <sz val="8"/>
        <rFont val="Tahoma"/>
        <family val="2"/>
      </rPr>
      <t>Add cases</t>
    </r>
    <r>
      <rPr>
        <sz val="8"/>
        <rFont val="Tahoma"/>
        <family val="2"/>
      </rPr>
      <t xml:space="preserve">:[My Family &amp; Me View/Edit/Delete Profile-40],[My Family &amp; Me View/Edit/Delete Profile-41],[My Family &amp; Me View/Edit/Delete Profile-42],[My Family &amp; Me View/Edit/Delete Profile-43],[My Family &amp; Me View/Edit/Delete Profile-44],[My Family &amp; Me View/Edit/Delete Profile-45],[My Family &amp; Me View/Edit/Delete Profile-46]
</t>
    </r>
    <r>
      <rPr>
        <b/>
        <sz val="8"/>
        <rFont val="Tahoma"/>
        <family val="2"/>
      </rPr>
      <t xml:space="preserve">Add cases: </t>
    </r>
    <r>
      <rPr>
        <sz val="8"/>
        <rFont val="Tahoma"/>
        <family val="2"/>
      </rPr>
      <t xml:space="preserve">[ECH Resource-20],[ECH Resource-21],[ECH Resource-22],[ECH Resource-23],[ECH Resource-24],[ECH Resource-25]
</t>
    </r>
    <r>
      <rPr>
        <b/>
        <sz val="8"/>
        <rFont val="Tahoma"/>
        <family val="2"/>
      </rPr>
      <t>Add cases:</t>
    </r>
    <r>
      <rPr>
        <sz val="8"/>
        <rFont val="Tahoma"/>
        <family val="2"/>
      </rPr>
      <t>[ECH news-28],[ECH news-29],[ECH news-30],[ECH news-31],[ECH news-32],[ECH news-33</t>
    </r>
    <r>
      <rPr>
        <b/>
        <sz val="8"/>
        <rFont val="Tahoma"/>
        <family val="2"/>
      </rPr>
      <t>]
Add cases:</t>
    </r>
    <r>
      <rPr>
        <sz val="8"/>
        <rFont val="Tahoma"/>
        <family val="2"/>
      </rPr>
      <t>[Visiting ECH-19],[Visiting ECH-20],[Visiting ECH-21],[Visiting ECH-22],[Visiting ECH-23],[Visiting ECH-24]</t>
    </r>
  </si>
  <si>
    <t xml:space="preserve">Added 
[Visiting ECH-6]
[Visiting ECH-7]
[Visiting ECH-8]
</t>
  </si>
  <si>
    <t xml:space="preserve">www.familymedicalofficer.com must be online via internet
</t>
  </si>
  <si>
    <t>1. Site www.familymedicalofficer.com will be appeared on device's browser</t>
  </si>
  <si>
    <t xml:space="preserve">Tap on logo FMO, on top of page, to go to homepage of www.familymedicalofficer.com
</t>
  </si>
  <si>
    <t xml:space="preserve">Changed m.elcaminohospital.org to www.familymedicalofficer.com
Added cases of A+/- on all sheet
Added [Hybrid-10] [Hybrid-11] [Hybrid-12] 
Updated [ER-14]
Added Check breadcrumb operation on magnifier icon
Updated all ECH Resource content sheet
Updated [Home page-10] [Home page-11] [Home page-12]
Added [Home page-12]
Updated [GUI-13] [GUI-10] [GUI-33] [GUI-41] [GUI-1] 
Updated [Find Physician-6]
Added Validate content when double tapping on web browser to zoom in content
Added [Home page-28]
Added [Hybrid-13] [Find Physician-25]
Added [Home page-15]
</t>
  </si>
  <si>
    <t>2. Site www.familymedicalofficer.com will be auto reached on device's browser, including:
1a. El Camino logo at top of page 
1b. 6 sections of (Emergency Response, Find a Doctor, My Family &amp; Me, ECH Resources, Visiting ECH, ECH News) with icons and hyperlinks which are ready to go to.</t>
  </si>
  <si>
    <t>Used to access www.familymedicalofficer.com before</t>
  </si>
  <si>
    <t>1. Site www.familymedicalofficer.com will be appeared on device's browser including:
1a. El Camino logo at top of page 
1b. 6 sections of (Emergency Response, Find a Doctor, My Family &amp; Me, ECH Resources, Visiting ECH, ECH News) with icons and hyperlinks which are ready to go to.
2. Auto go to www.familymedicalofficer.com
3. Go to separate parts of each section</t>
  </si>
  <si>
    <t>1. Go back to homepage of www.familymedicalofficer.com</t>
  </si>
  <si>
    <t>Bug#</t>
  </si>
  <si>
    <t>Validate content footer of Hompage</t>
  </si>
  <si>
    <t xml:space="preserve">1. Access www.elcaminohospital.org from device and view top and middle of page via FMO icon on device
2. View footer </t>
  </si>
  <si>
    <t xml:space="preserve">1. Site www.familymedicalofficer.com will be appeared on device's browser including:
2.a View Full Site: hyperlink to go to www.elcaminohospital.org
2.b Privacy Policies: which will contain the legal language of privacy policy of  FMO 
2.c Terms of Use: which will contain the language of TOS of FMO
</t>
  </si>
  <si>
    <t>Hours cost/ 5 devices</t>
  </si>
  <si>
    <t>Hours cost/ device</t>
  </si>
  <si>
    <t>1.3</t>
  </si>
  <si>
    <t xml:space="preserve">Updated [My Family &amp; Me Login-3]
Updated [My Family &amp; Me Login-4]
Updated [My Family &amp; Me Login-5]
Updated [My Family &amp; Me Login-6]
Updated [My Family &amp; Me Login-7] 
Delete [My Family &amp; Me Login-26] 
Updated [My Family &amp; Me Create Account-12]
</t>
  </si>
  <si>
    <t>FMO_IT&amp;ST Test Cases_v1.3</t>
  </si>
  <si>
    <t>On IE9</t>
  </si>
  <si>
    <t>System test envr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</si>
</sst>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mmm\-yy;@"/>
  </numFmts>
  <fonts count="28">
    <font>
      <sz val="11"/>
      <name val="ＭＳ Ｐゴシック"/>
      <family val="2"/>
      <charset val="128"/>
    </font>
    <font>
      <u/>
      <sz val="11"/>
      <color indexed="12"/>
      <name val="ＭＳ Ｐゴシック"/>
      <family val="3"/>
      <charset val="128"/>
    </font>
    <font>
      <u/>
      <sz val="10"/>
      <color indexed="12"/>
      <name val="Arial"/>
      <family val="2"/>
    </font>
    <font>
      <sz val="11"/>
      <name val="ＭＳ Ｐゴシック"/>
      <family val="3"/>
      <charset val="128"/>
    </font>
    <font>
      <sz val="10"/>
      <name val="Arial"/>
      <family val="2"/>
    </font>
    <font>
      <sz val="11"/>
      <name val="明朝"/>
      <family val="1"/>
      <charset val="128"/>
    </font>
    <font>
      <sz val="8"/>
      <name val="Tahoma"/>
      <family val="2"/>
    </font>
    <font>
      <b/>
      <sz val="8"/>
      <color indexed="10"/>
      <name val="Tahoma"/>
      <family val="2"/>
    </font>
    <font>
      <b/>
      <sz val="11"/>
      <color indexed="8"/>
      <name val="Tahoma"/>
      <family val="2"/>
    </font>
    <font>
      <b/>
      <sz val="8"/>
      <color indexed="60"/>
      <name val="Tahoma"/>
      <family val="2"/>
    </font>
    <font>
      <i/>
      <sz val="8"/>
      <color indexed="17"/>
      <name val="Tahoma"/>
      <family val="2"/>
    </font>
    <font>
      <b/>
      <sz val="8"/>
      <color indexed="9"/>
      <name val="Tahoma"/>
      <family val="2"/>
    </font>
    <font>
      <b/>
      <sz val="10"/>
      <color indexed="8"/>
      <name val="Times New Roman"/>
      <family val="1"/>
    </font>
    <font>
      <sz val="10"/>
      <color indexed="8"/>
      <name val="Times New Roman"/>
      <family val="1"/>
    </font>
    <font>
      <sz val="8"/>
      <color indexed="8"/>
      <name val="Tahoma"/>
      <family val="2"/>
    </font>
    <font>
      <sz val="11"/>
      <name val="Tahoma"/>
      <family val="2"/>
    </font>
    <font>
      <sz val="10"/>
      <name val="Tahoma"/>
      <family val="2"/>
    </font>
    <font>
      <sz val="8"/>
      <color indexed="9"/>
      <name val="Tahoma"/>
      <family val="2"/>
    </font>
    <font>
      <b/>
      <sz val="10"/>
      <color indexed="60"/>
      <name val="Tahoma"/>
      <family val="2"/>
    </font>
    <font>
      <b/>
      <sz val="10"/>
      <color indexed="12"/>
      <name val="Tahoma"/>
      <family val="2"/>
    </font>
    <font>
      <sz val="10"/>
      <color indexed="8"/>
      <name val="Tahoma"/>
      <family val="2"/>
    </font>
    <font>
      <b/>
      <sz val="8"/>
      <name val="Tahoma"/>
      <family val="2"/>
    </font>
    <font>
      <b/>
      <sz val="8"/>
      <color indexed="8"/>
      <name val="Times New Roman"/>
      <family val="1"/>
    </font>
    <font>
      <sz val="11"/>
      <name val="ＭＳ Ｐゴシック"/>
      <family val="2"/>
      <charset val="128"/>
    </font>
    <font>
      <u/>
      <sz val="8"/>
      <color indexed="12"/>
      <name val="Tahoma"/>
      <family val="2"/>
    </font>
    <font>
      <b/>
      <u/>
      <sz val="8"/>
      <color indexed="12"/>
      <name val="Tahoma"/>
      <family val="2"/>
    </font>
    <font>
      <b/>
      <sz val="8"/>
      <color indexed="12"/>
      <name val="Tahoma"/>
      <family val="2"/>
    </font>
    <font>
      <b/>
      <sz val="8"/>
      <color rgb="FFFF0000"/>
      <name val="Tahoma"/>
      <family val="2"/>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2"/>
        <bgColor indexed="55"/>
      </patternFill>
    </fill>
    <fill>
      <patternFill patternType="solid">
        <fgColor theme="0"/>
        <bgColor indexed="26"/>
      </patternFill>
    </fill>
    <fill>
      <patternFill patternType="solid">
        <fgColor theme="0"/>
        <bgColor indexed="64"/>
      </patternFill>
    </fill>
    <fill>
      <patternFill patternType="solid">
        <fgColor rgb="FF9AEC62"/>
        <bgColor indexed="64"/>
      </patternFill>
    </fill>
    <fill>
      <patternFill patternType="solid">
        <fgColor rgb="FFFFC000"/>
        <bgColor indexed="32"/>
      </patternFill>
    </fill>
  </fills>
  <borders count="30">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64"/>
      </left>
      <right style="hair">
        <color indexed="8"/>
      </right>
      <top style="thin">
        <color indexed="64"/>
      </top>
      <bottom style="hair">
        <color indexed="8"/>
      </bottom>
      <diagonal/>
    </border>
    <border>
      <left style="hair">
        <color indexed="8"/>
      </left>
      <right style="thin">
        <color indexed="64"/>
      </right>
      <top style="thin">
        <color indexed="64"/>
      </top>
      <bottom style="hair">
        <color indexed="8"/>
      </bottom>
      <diagonal/>
    </border>
    <border>
      <left style="thin">
        <color indexed="64"/>
      </left>
      <right style="hair">
        <color indexed="8"/>
      </right>
      <top style="hair">
        <color indexed="8"/>
      </top>
      <bottom style="hair">
        <color indexed="8"/>
      </bottom>
      <diagonal/>
    </border>
    <border>
      <left style="hair">
        <color indexed="8"/>
      </left>
      <right style="thin">
        <color indexed="64"/>
      </right>
      <top style="hair">
        <color indexed="8"/>
      </top>
      <bottom style="hair">
        <color indexed="8"/>
      </bottom>
      <diagonal/>
    </border>
    <border>
      <left style="thin">
        <color indexed="64"/>
      </left>
      <right style="hair">
        <color indexed="8"/>
      </right>
      <top style="hair">
        <color indexed="8"/>
      </top>
      <bottom style="thin">
        <color indexed="64"/>
      </bottom>
      <diagonal/>
    </border>
    <border>
      <left style="hair">
        <color indexed="8"/>
      </left>
      <right style="thin">
        <color indexed="64"/>
      </right>
      <top style="hair">
        <color indexed="8"/>
      </top>
      <bottom style="thin">
        <color indexed="64"/>
      </bottom>
      <diagonal/>
    </border>
    <border>
      <left style="hair">
        <color indexed="8"/>
      </left>
      <right style="hair">
        <color indexed="8"/>
      </right>
      <top style="hair">
        <color indexed="8"/>
      </top>
      <bottom/>
      <diagonal/>
    </border>
    <border>
      <left style="hair">
        <color indexed="8"/>
      </left>
      <right style="thin">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3" fillId="0" borderId="0"/>
    <xf numFmtId="0" fontId="4" fillId="0" borderId="0"/>
    <xf numFmtId="0" fontId="23" fillId="0" borderId="0"/>
    <xf numFmtId="0" fontId="5" fillId="0" borderId="0"/>
  </cellStyleXfs>
  <cellXfs count="105">
    <xf numFmtId="0" fontId="0" fillId="0" borderId="0" xfId="0"/>
    <xf numFmtId="0" fontId="6" fillId="0" borderId="0" xfId="0" applyFont="1"/>
    <xf numFmtId="0" fontId="6" fillId="0" borderId="0" xfId="0" applyFont="1" applyAlignment="1">
      <alignment horizontal="left" indent="1"/>
    </xf>
    <xf numFmtId="0" fontId="7" fillId="2" borderId="0" xfId="0" applyFont="1" applyFill="1" applyAlignment="1">
      <alignment horizontal="center" vertical="center"/>
    </xf>
    <xf numFmtId="0" fontId="7" fillId="0" borderId="1" xfId="0" applyFont="1" applyBorder="1" applyAlignment="1">
      <alignment horizontal="center" vertical="center"/>
    </xf>
    <xf numFmtId="0" fontId="6" fillId="0" borderId="0" xfId="0" applyFont="1" applyAlignment="1">
      <alignment horizontal="center" vertical="center"/>
    </xf>
    <xf numFmtId="0" fontId="9" fillId="2" borderId="0" xfId="0" applyFont="1" applyFill="1" applyAlignment="1">
      <alignment horizontal="left" indent="1"/>
    </xf>
    <xf numFmtId="0" fontId="10" fillId="0" borderId="0" xfId="0" applyFont="1" applyAlignment="1">
      <alignment horizontal="left" indent="1"/>
    </xf>
    <xf numFmtId="0" fontId="6" fillId="2" borderId="0" xfId="0" applyFont="1" applyFill="1"/>
    <xf numFmtId="0" fontId="9" fillId="2" borderId="2" xfId="0" applyFont="1" applyFill="1" applyBorder="1" applyAlignment="1">
      <alignment horizontal="left"/>
    </xf>
    <xf numFmtId="0" fontId="6" fillId="0" borderId="3" xfId="0" applyFont="1" applyBorder="1" applyAlignment="1"/>
    <xf numFmtId="0" fontId="9" fillId="0" borderId="0" xfId="0" applyFont="1" applyAlignment="1">
      <alignment horizontal="left"/>
    </xf>
    <xf numFmtId="0" fontId="6" fillId="0" borderId="0" xfId="0" applyFont="1" applyAlignment="1">
      <alignment vertical="center"/>
    </xf>
    <xf numFmtId="165" fontId="11" fillId="3" borderId="4" xfId="0" applyNumberFormat="1"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6" fillId="0" borderId="0" xfId="0" applyFont="1" applyAlignment="1">
      <alignment vertical="top"/>
    </xf>
    <xf numFmtId="15" fontId="10" fillId="0" borderId="7" xfId="0" applyNumberFormat="1" applyFont="1" applyBorder="1" applyAlignment="1">
      <alignment vertical="top" wrapText="1"/>
    </xf>
    <xf numFmtId="49" fontId="6" fillId="0" borderId="8" xfId="0" applyNumberFormat="1" applyFont="1" applyBorder="1" applyAlignment="1">
      <alignment vertical="top"/>
    </xf>
    <xf numFmtId="0" fontId="6" fillId="0" borderId="8" xfId="0" applyFont="1" applyBorder="1" applyAlignment="1">
      <alignment vertical="top"/>
    </xf>
    <xf numFmtId="15" fontId="6" fillId="0" borderId="8" xfId="0" applyNumberFormat="1" applyFont="1" applyBorder="1" applyAlignment="1">
      <alignment vertical="top"/>
    </xf>
    <xf numFmtId="0" fontId="14" fillId="0" borderId="9" xfId="0" applyFont="1" applyBorder="1" applyAlignment="1">
      <alignment vertical="top" wrapText="1"/>
    </xf>
    <xf numFmtId="49" fontId="6" fillId="0" borderId="11" xfId="0" applyNumberFormat="1" applyFont="1" applyBorder="1" applyAlignment="1">
      <alignment vertical="top"/>
    </xf>
    <xf numFmtId="0" fontId="6" fillId="0" borderId="11" xfId="0" applyFont="1" applyBorder="1" applyAlignment="1">
      <alignment vertical="top"/>
    </xf>
    <xf numFmtId="0" fontId="15" fillId="0" borderId="0" xfId="7" applyFont="1"/>
    <xf numFmtId="0" fontId="15" fillId="0" borderId="0" xfId="7" applyFont="1" applyBorder="1"/>
    <xf numFmtId="0" fontId="6" fillId="0" borderId="0" xfId="0" applyFont="1" applyFill="1"/>
    <xf numFmtId="0" fontId="6" fillId="0" borderId="0" xfId="0" applyFont="1" applyFill="1" applyAlignment="1">
      <alignment horizontal="left" indent="1"/>
    </xf>
    <xf numFmtId="0" fontId="7" fillId="0" borderId="0" xfId="0" applyFont="1" applyFill="1" applyAlignment="1">
      <alignment horizontal="center" vertical="center"/>
    </xf>
    <xf numFmtId="0" fontId="7" fillId="0" borderId="1" xfId="0" applyFont="1" applyFill="1" applyBorder="1" applyAlignment="1">
      <alignment horizontal="center" vertical="center"/>
    </xf>
    <xf numFmtId="0" fontId="9" fillId="0" borderId="0" xfId="0" applyFont="1" applyFill="1" applyAlignment="1">
      <alignment horizontal="left" indent="1"/>
    </xf>
    <xf numFmtId="0" fontId="10" fillId="0" borderId="0" xfId="0" applyFont="1" applyFill="1" applyAlignment="1">
      <alignment horizontal="left" indent="1"/>
    </xf>
    <xf numFmtId="0" fontId="16" fillId="0" borderId="0" xfId="7" applyFont="1"/>
    <xf numFmtId="0" fontId="16" fillId="0" borderId="0" xfId="7" applyFont="1" applyBorder="1"/>
    <xf numFmtId="0" fontId="16" fillId="0" borderId="0" xfId="7" applyFont="1" applyBorder="1" applyAlignment="1">
      <alignment horizontal="center"/>
    </xf>
    <xf numFmtId="10" fontId="16" fillId="0" borderId="0" xfId="7" applyNumberFormat="1" applyFont="1" applyBorder="1" applyAlignment="1">
      <alignment horizontal="center"/>
    </xf>
    <xf numFmtId="9" fontId="16" fillId="0" borderId="0" xfId="7" applyNumberFormat="1" applyFont="1" applyBorder="1" applyAlignment="1">
      <alignment horizontal="center"/>
    </xf>
    <xf numFmtId="0" fontId="16" fillId="0" borderId="0" xfId="0" applyFont="1" applyFill="1" applyBorder="1"/>
    <xf numFmtId="0" fontId="18" fillId="0" borderId="0" xfId="0" applyFont="1" applyFill="1" applyBorder="1" applyAlignment="1">
      <alignment horizontal="left"/>
    </xf>
    <xf numFmtId="0" fontId="20" fillId="0" borderId="0" xfId="0" applyFont="1" applyFill="1" applyBorder="1" applyAlignment="1">
      <alignment horizontal="center" wrapText="1"/>
    </xf>
    <xf numFmtId="0" fontId="16" fillId="0" borderId="0" xfId="0" applyFont="1" applyFill="1"/>
    <xf numFmtId="2" fontId="19" fillId="0" borderId="0" xfId="7" applyNumberFormat="1" applyFont="1" applyBorder="1" applyAlignment="1">
      <alignment horizontal="right" wrapText="1"/>
    </xf>
    <xf numFmtId="0" fontId="20" fillId="0" borderId="0" xfId="7" applyFont="1" applyBorder="1" applyAlignment="1">
      <alignment horizontal="center" wrapText="1"/>
    </xf>
    <xf numFmtId="0" fontId="21" fillId="4" borderId="8" xfId="8" applyFont="1" applyFill="1" applyBorder="1" applyAlignment="1">
      <alignment horizontal="left" vertical="top" wrapText="1"/>
    </xf>
    <xf numFmtId="0" fontId="6" fillId="4" borderId="8" xfId="8" applyFont="1" applyFill="1" applyBorder="1" applyAlignment="1">
      <alignment horizontal="left" vertical="top" wrapText="1"/>
    </xf>
    <xf numFmtId="0" fontId="6" fillId="4" borderId="8" xfId="0" applyFont="1" applyFill="1" applyBorder="1" applyAlignment="1">
      <alignment vertical="top" wrapText="1"/>
    </xf>
    <xf numFmtId="2" fontId="6" fillId="4" borderId="8" xfId="0" applyNumberFormat="1" applyFont="1" applyFill="1" applyBorder="1" applyAlignment="1">
      <alignment vertical="top" wrapText="1"/>
    </xf>
    <xf numFmtId="0" fontId="11" fillId="3" borderId="8" xfId="8" applyFont="1" applyFill="1" applyBorder="1" applyAlignment="1">
      <alignment horizontal="center" vertical="center" wrapText="1"/>
    </xf>
    <xf numFmtId="0" fontId="25" fillId="4" borderId="8" xfId="1" applyFont="1" applyFill="1" applyBorder="1" applyAlignment="1">
      <alignment horizontal="left" vertical="top" wrapText="1"/>
    </xf>
    <xf numFmtId="0" fontId="6" fillId="4" borderId="8" xfId="0" applyNumberFormat="1" applyFont="1" applyFill="1" applyBorder="1" applyAlignment="1">
      <alignment horizontal="left" vertical="top" wrapText="1"/>
    </xf>
    <xf numFmtId="0" fontId="6" fillId="5" borderId="8" xfId="8" applyFont="1" applyFill="1" applyBorder="1" applyAlignment="1">
      <alignment vertical="top" wrapText="1"/>
    </xf>
    <xf numFmtId="0" fontId="6" fillId="5" borderId="8" xfId="8" applyFont="1" applyFill="1" applyBorder="1" applyAlignment="1">
      <alignment horizontal="left" vertical="top" wrapText="1"/>
    </xf>
    <xf numFmtId="0" fontId="6" fillId="6" borderId="8" xfId="0" applyFont="1" applyFill="1" applyBorder="1" applyAlignment="1">
      <alignment horizontal="left" vertical="top" wrapText="1"/>
    </xf>
    <xf numFmtId="0" fontId="6" fillId="6" borderId="8" xfId="0" applyFont="1" applyFill="1" applyBorder="1" applyAlignment="1">
      <alignment horizontal="left" vertical="top"/>
    </xf>
    <xf numFmtId="0" fontId="6" fillId="0" borderId="8" xfId="0" applyFont="1" applyBorder="1" applyAlignment="1">
      <alignment horizontal="left" vertical="top" wrapText="1"/>
    </xf>
    <xf numFmtId="0" fontId="6" fillId="6" borderId="8" xfId="0" applyFont="1" applyFill="1" applyBorder="1" applyAlignment="1">
      <alignment vertical="top" wrapText="1"/>
    </xf>
    <xf numFmtId="0" fontId="6" fillId="0" borderId="8" xfId="0" applyFont="1" applyBorder="1" applyAlignment="1">
      <alignment vertical="top" wrapText="1"/>
    </xf>
    <xf numFmtId="0" fontId="6" fillId="7" borderId="8" xfId="0" applyFont="1" applyFill="1" applyBorder="1" applyAlignment="1">
      <alignment horizontal="left" vertical="top"/>
    </xf>
    <xf numFmtId="0" fontId="6" fillId="7" borderId="8" xfId="0" applyFont="1" applyFill="1" applyBorder="1" applyAlignment="1">
      <alignment horizontal="left" vertical="top" wrapText="1"/>
    </xf>
    <xf numFmtId="0" fontId="6" fillId="4" borderId="0" xfId="0" applyFont="1" applyFill="1" applyBorder="1" applyAlignment="1">
      <alignment vertical="top" wrapText="1"/>
    </xf>
    <xf numFmtId="2" fontId="6" fillId="4" borderId="0" xfId="0" applyNumberFormat="1" applyFont="1" applyFill="1" applyBorder="1" applyAlignment="1">
      <alignment vertical="top" wrapText="1"/>
    </xf>
    <xf numFmtId="165" fontId="11" fillId="3" borderId="12" xfId="0" applyNumberFormat="1" applyFont="1" applyFill="1" applyBorder="1" applyAlignment="1">
      <alignment horizontal="center" vertical="center"/>
    </xf>
    <xf numFmtId="0" fontId="11" fillId="3" borderId="13" xfId="0" applyFont="1" applyFill="1" applyBorder="1" applyAlignment="1">
      <alignment horizontal="center" vertical="center"/>
    </xf>
    <xf numFmtId="15" fontId="10" fillId="0" borderId="14" xfId="0" applyNumberFormat="1" applyFont="1" applyBorder="1" applyAlignment="1">
      <alignment vertical="top" wrapText="1"/>
    </xf>
    <xf numFmtId="49" fontId="6" fillId="0" borderId="15" xfId="0" applyNumberFormat="1" applyFont="1" applyBorder="1" applyAlignment="1">
      <alignment vertical="top"/>
    </xf>
    <xf numFmtId="165" fontId="6" fillId="0" borderId="16" xfId="0" applyNumberFormat="1" applyFont="1" applyBorder="1" applyAlignment="1">
      <alignment vertical="top"/>
    </xf>
    <xf numFmtId="49" fontId="6" fillId="0" borderId="17" xfId="0" applyNumberFormat="1" applyFont="1" applyBorder="1" applyAlignment="1">
      <alignment vertical="top"/>
    </xf>
    <xf numFmtId="15" fontId="10" fillId="0" borderId="3" xfId="0" applyNumberFormat="1" applyFont="1" applyBorder="1" applyAlignment="1">
      <alignment horizontal="left"/>
    </xf>
    <xf numFmtId="164" fontId="10" fillId="0" borderId="3" xfId="0" applyNumberFormat="1" applyFont="1" applyBorder="1" applyAlignment="1">
      <alignment horizontal="left"/>
    </xf>
    <xf numFmtId="2" fontId="26" fillId="0" borderId="0" xfId="0" applyNumberFormat="1" applyFont="1" applyFill="1" applyBorder="1" applyAlignment="1">
      <alignment horizontal="right" wrapText="1"/>
    </xf>
    <xf numFmtId="15" fontId="6" fillId="0" borderId="8" xfId="0" applyNumberFormat="1" applyFont="1" applyBorder="1" applyAlignment="1">
      <alignment vertical="top" wrapText="1"/>
    </xf>
    <xf numFmtId="0" fontId="6" fillId="0" borderId="8" xfId="0" applyFont="1" applyFill="1" applyBorder="1" applyAlignment="1">
      <alignment horizontal="left" vertical="top" wrapText="1"/>
    </xf>
    <xf numFmtId="15" fontId="6" fillId="0" borderId="18" xfId="0" applyNumberFormat="1" applyFont="1" applyBorder="1" applyAlignment="1">
      <alignment vertical="top" wrapText="1"/>
    </xf>
    <xf numFmtId="0" fontId="14" fillId="0" borderId="19" xfId="0" applyFont="1" applyBorder="1" applyAlignment="1">
      <alignment vertical="top" wrapText="1"/>
    </xf>
    <xf numFmtId="0" fontId="6" fillId="0" borderId="11" xfId="0" applyFont="1" applyBorder="1" applyAlignment="1">
      <alignment vertical="top" wrapText="1"/>
    </xf>
    <xf numFmtId="15" fontId="10" fillId="0" borderId="10" xfId="0" applyNumberFormat="1" applyFont="1" applyBorder="1" applyAlignment="1">
      <alignment vertical="top" wrapText="1"/>
    </xf>
    <xf numFmtId="0" fontId="11" fillId="3" borderId="22" xfId="7" applyNumberFormat="1" applyFont="1" applyFill="1" applyBorder="1" applyAlignment="1">
      <alignment horizontal="center"/>
    </xf>
    <xf numFmtId="49" fontId="6" fillId="0" borderId="22" xfId="7" applyNumberFormat="1" applyFont="1" applyBorder="1" applyAlignment="1">
      <alignment horizontal="left"/>
    </xf>
    <xf numFmtId="0" fontId="17" fillId="3" borderId="22" xfId="7" applyNumberFormat="1" applyFont="1" applyFill="1" applyBorder="1" applyAlignment="1">
      <alignment horizontal="center"/>
    </xf>
    <xf numFmtId="0" fontId="11" fillId="3" borderId="23" xfId="7" applyNumberFormat="1" applyFont="1" applyFill="1" applyBorder="1" applyAlignment="1">
      <alignment horizontal="center"/>
    </xf>
    <xf numFmtId="0" fontId="11" fillId="3" borderId="23" xfId="7" applyNumberFormat="1" applyFont="1" applyFill="1" applyBorder="1" applyAlignment="1">
      <alignment horizontal="center" wrapText="1"/>
    </xf>
    <xf numFmtId="0" fontId="24" fillId="0" borderId="23" xfId="1" applyNumberFormat="1" applyFont="1" applyBorder="1" applyAlignment="1">
      <alignment horizontal="left"/>
    </xf>
    <xf numFmtId="0" fontId="6" fillId="0" borderId="23" xfId="4" applyNumberFormat="1" applyFont="1" applyFill="1" applyBorder="1" applyAlignment="1" applyProtection="1">
      <alignment horizontal="center"/>
    </xf>
    <xf numFmtId="0" fontId="27" fillId="8" borderId="8" xfId="8" applyFont="1" applyFill="1" applyBorder="1" applyAlignment="1">
      <alignment horizontal="center" vertical="center" wrapText="1"/>
    </xf>
    <xf numFmtId="16" fontId="6" fillId="7" borderId="8" xfId="0" applyNumberFormat="1" applyFont="1" applyFill="1" applyBorder="1" applyAlignment="1">
      <alignment horizontal="left" vertical="top"/>
    </xf>
    <xf numFmtId="16" fontId="6" fillId="6" borderId="8" xfId="0" applyNumberFormat="1" applyFont="1" applyFill="1" applyBorder="1" applyAlignment="1">
      <alignment horizontal="left" vertical="top"/>
    </xf>
    <xf numFmtId="0" fontId="11" fillId="3" borderId="23" xfId="7" applyNumberFormat="1" applyFont="1" applyFill="1" applyBorder="1" applyAlignment="1">
      <alignment wrapText="1"/>
    </xf>
    <xf numFmtId="0" fontId="11" fillId="3" borderId="24" xfId="7" applyFont="1" applyFill="1" applyBorder="1"/>
    <xf numFmtId="0" fontId="11" fillId="3" borderId="25" xfId="7" applyFont="1" applyFill="1" applyBorder="1"/>
    <xf numFmtId="0" fontId="11" fillId="3" borderId="26" xfId="7" applyFont="1" applyFill="1" applyBorder="1"/>
    <xf numFmtId="0" fontId="17" fillId="3" borderId="26" xfId="7" applyFont="1" applyFill="1" applyBorder="1" applyAlignment="1">
      <alignment horizontal="center"/>
    </xf>
    <xf numFmtId="0" fontId="6" fillId="0" borderId="23" xfId="4" applyNumberFormat="1" applyFont="1" applyFill="1" applyBorder="1" applyAlignment="1" applyProtection="1">
      <alignment horizontal="center"/>
    </xf>
    <xf numFmtId="0" fontId="8" fillId="0" borderId="2" xfId="0" applyFont="1" applyBorder="1" applyAlignment="1">
      <alignment horizontal="center" vertical="center"/>
    </xf>
    <xf numFmtId="0" fontId="10" fillId="0" borderId="2" xfId="0" applyFont="1" applyBorder="1" applyAlignment="1">
      <alignment horizontal="left"/>
    </xf>
    <xf numFmtId="0" fontId="9" fillId="2" borderId="2" xfId="0" applyFont="1" applyFill="1" applyBorder="1" applyAlignment="1">
      <alignment horizontal="left" vertical="center"/>
    </xf>
    <xf numFmtId="0" fontId="10" fillId="0" borderId="2" xfId="0" applyFont="1" applyBorder="1" applyAlignment="1">
      <alignment horizontal="left" vertical="center"/>
    </xf>
    <xf numFmtId="0" fontId="8" fillId="0" borderId="2" xfId="0" applyFont="1" applyFill="1" applyBorder="1" applyAlignment="1">
      <alignment horizontal="center" vertical="center"/>
    </xf>
    <xf numFmtId="0" fontId="6" fillId="0" borderId="27" xfId="4" applyNumberFormat="1" applyFont="1" applyFill="1" applyBorder="1" applyAlignment="1" applyProtection="1">
      <alignment horizontal="center"/>
    </xf>
    <xf numFmtId="0" fontId="0" fillId="0" borderId="28" xfId="0" applyBorder="1" applyAlignment="1">
      <alignment horizontal="center"/>
    </xf>
    <xf numFmtId="0" fontId="0" fillId="0" borderId="29" xfId="0" applyBorder="1" applyAlignment="1">
      <alignment horizontal="center"/>
    </xf>
    <xf numFmtId="0" fontId="6" fillId="0" borderId="28" xfId="4" applyNumberFormat="1" applyFont="1" applyFill="1" applyBorder="1" applyAlignment="1" applyProtection="1">
      <alignment horizontal="center"/>
    </xf>
    <xf numFmtId="0" fontId="6" fillId="0" borderId="29" xfId="4" applyNumberFormat="1" applyFont="1" applyFill="1" applyBorder="1" applyAlignment="1" applyProtection="1">
      <alignment horizontal="center"/>
    </xf>
    <xf numFmtId="0" fontId="6" fillId="0" borderId="18" xfId="0" applyFont="1" applyBorder="1" applyAlignment="1">
      <alignment horizontal="left" vertical="top" wrapText="1"/>
    </xf>
    <xf numFmtId="0" fontId="6" fillId="0" borderId="20" xfId="0" applyFont="1" applyBorder="1" applyAlignment="1">
      <alignment horizontal="left" vertical="top" wrapText="1"/>
    </xf>
    <xf numFmtId="0" fontId="6" fillId="0" borderId="21" xfId="0" applyFont="1" applyBorder="1" applyAlignment="1">
      <alignment horizontal="left" vertical="top" wrapText="1"/>
    </xf>
  </cellXfs>
  <cellStyles count="10">
    <cellStyle name="Hyperlink" xfId="1" builtinId="8"/>
    <cellStyle name="Hyperlink 2" xfId="2" xr:uid="{00000000-0005-0000-0000-000001000000}"/>
    <cellStyle name="Hyperlink 3" xfId="3" xr:uid="{00000000-0005-0000-0000-000002000000}"/>
    <cellStyle name="Hyperlink_Copart_C2-Seller_Counter Crew_TC_V1 0" xfId="4" xr:uid="{00000000-0005-0000-0000-000003000000}"/>
    <cellStyle name="Normal" xfId="0" builtinId="0"/>
    <cellStyle name="Normal 2" xfId="5" xr:uid="{00000000-0005-0000-0000-000005000000}"/>
    <cellStyle name="Normal 3" xfId="6" xr:uid="{00000000-0005-0000-0000-000006000000}"/>
    <cellStyle name="Normal_Copart_C2-Seller_Counter Crew_TC_V1 0" xfId="7" xr:uid="{00000000-0005-0000-0000-000007000000}"/>
    <cellStyle name="Normal_Sheet1" xfId="8" xr:uid="{00000000-0005-0000-0000-000008000000}"/>
    <cellStyle name="標準_打刻ﾃﾞｰﾀ収集" xfId="9" xr:uid="{00000000-0005-0000-0000-000009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238125</xdr:colOff>
      <xdr:row>1</xdr:row>
      <xdr:rowOff>38100</xdr:rowOff>
    </xdr:from>
    <xdr:to>
      <xdr:col>1</xdr:col>
      <xdr:colOff>1019175</xdr:colOff>
      <xdr:row>1</xdr:row>
      <xdr:rowOff>742950</xdr:rowOff>
    </xdr:to>
    <xdr:pic>
      <xdr:nvPicPr>
        <xdr:cNvPr id="1548" name="Picture 2">
          <a:extLst>
            <a:ext uri="{FF2B5EF4-FFF2-40B4-BE49-F238E27FC236}">
              <a16:creationId xmlns:a16="http://schemas.microsoft.com/office/drawing/2014/main" id="{00000000-0008-0000-0000-00000C06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9575" y="171450"/>
          <a:ext cx="781050" cy="704850"/>
        </a:xfrm>
        <a:prstGeom prst="rect">
          <a:avLst/>
        </a:prstGeom>
        <a:noFill/>
        <a:ln w="9525">
          <a:noFill/>
          <a:round/>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13855</xdr:colOff>
      <xdr:row>1</xdr:row>
      <xdr:rowOff>11257</xdr:rowOff>
    </xdr:from>
    <xdr:to>
      <xdr:col>1</xdr:col>
      <xdr:colOff>766330</xdr:colOff>
      <xdr:row>1</xdr:row>
      <xdr:rowOff>716107</xdr:rowOff>
    </xdr:to>
    <xdr:pic>
      <xdr:nvPicPr>
        <xdr:cNvPr id="2576" name="Picture 2">
          <a:extLst>
            <a:ext uri="{FF2B5EF4-FFF2-40B4-BE49-F238E27FC236}">
              <a16:creationId xmlns:a16="http://schemas.microsoft.com/office/drawing/2014/main" id="{00000000-0008-0000-0100-0000100A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7037" y="141143"/>
          <a:ext cx="752475" cy="704850"/>
        </a:xfrm>
        <a:prstGeom prst="rect">
          <a:avLst/>
        </a:prstGeom>
        <a:noFill/>
        <a:ln w="9525">
          <a:noFill/>
          <a:round/>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sheetPr>
  <dimension ref="A2:G32"/>
  <sheetViews>
    <sheetView zoomScale="115" zoomScaleNormal="115" workbookViewId="0"/>
  </sheetViews>
  <sheetFormatPr defaultColWidth="9" defaultRowHeight="10.199999999999999"/>
  <cols>
    <col min="1" max="1" width="2.21875" style="1" customWidth="1"/>
    <col min="2" max="2" width="16.44140625" style="2" customWidth="1"/>
    <col min="3" max="3" width="9.21875" style="1" customWidth="1"/>
    <col min="4" max="4" width="14.44140625" style="1" customWidth="1"/>
    <col min="5" max="5" width="8" style="1" customWidth="1"/>
    <col min="6" max="6" width="38.44140625" style="1" customWidth="1"/>
    <col min="7" max="7" width="35.6640625" style="1" customWidth="1"/>
    <col min="8" max="16384" width="9" style="1"/>
  </cols>
  <sheetData>
    <row r="2" spans="1:7" s="5" customFormat="1" ht="63" customHeight="1">
      <c r="A2" s="3"/>
      <c r="B2" s="4"/>
      <c r="C2" s="92" t="s">
        <v>0</v>
      </c>
      <c r="D2" s="92"/>
      <c r="E2" s="92"/>
      <c r="F2" s="92"/>
      <c r="G2" s="92"/>
    </row>
    <row r="3" spans="1:7">
      <c r="B3" s="6"/>
      <c r="C3" s="7"/>
      <c r="F3" s="8"/>
    </row>
    <row r="4" spans="1:7">
      <c r="B4" s="9" t="s">
        <v>1</v>
      </c>
      <c r="C4" s="93" t="s">
        <v>102</v>
      </c>
      <c r="D4" s="93"/>
      <c r="E4" s="93"/>
      <c r="F4" s="9" t="s">
        <v>3</v>
      </c>
      <c r="G4" s="10" t="s">
        <v>4</v>
      </c>
    </row>
    <row r="5" spans="1:7">
      <c r="B5" s="9" t="s">
        <v>5</v>
      </c>
      <c r="C5" s="93" t="s">
        <v>2</v>
      </c>
      <c r="D5" s="93"/>
      <c r="E5" s="93"/>
      <c r="F5" s="9" t="s">
        <v>6</v>
      </c>
      <c r="G5" s="10" t="s">
        <v>109</v>
      </c>
    </row>
    <row r="6" spans="1:7">
      <c r="B6" s="94" t="s">
        <v>7</v>
      </c>
      <c r="C6" s="95" t="s">
        <v>168</v>
      </c>
      <c r="D6" s="95"/>
      <c r="E6" s="95"/>
      <c r="F6" s="9" t="s">
        <v>8</v>
      </c>
      <c r="G6" s="67">
        <v>40784</v>
      </c>
    </row>
    <row r="7" spans="1:7">
      <c r="B7" s="94"/>
      <c r="C7" s="95"/>
      <c r="D7" s="95"/>
      <c r="E7" s="95"/>
      <c r="F7" s="9" t="s">
        <v>10</v>
      </c>
      <c r="G7" s="68">
        <v>1.3</v>
      </c>
    </row>
    <row r="10" spans="1:7">
      <c r="B10" s="11" t="s">
        <v>11</v>
      </c>
    </row>
    <row r="11" spans="1:7" s="12" customFormat="1">
      <c r="B11" s="13" t="s">
        <v>12</v>
      </c>
      <c r="C11" s="14" t="s">
        <v>10</v>
      </c>
      <c r="D11" s="14" t="s">
        <v>13</v>
      </c>
      <c r="E11" s="14" t="s">
        <v>14</v>
      </c>
      <c r="F11" s="14" t="s">
        <v>15</v>
      </c>
      <c r="G11" s="15" t="s">
        <v>16</v>
      </c>
    </row>
    <row r="12" spans="1:7" s="16" customFormat="1">
      <c r="B12" s="17">
        <v>40771</v>
      </c>
      <c r="C12" s="18" t="s">
        <v>17</v>
      </c>
      <c r="D12" s="19"/>
      <c r="E12" s="19" t="s">
        <v>18</v>
      </c>
      <c r="F12" s="20" t="s">
        <v>19</v>
      </c>
      <c r="G12" s="21"/>
    </row>
    <row r="13" spans="1:7" s="16" customFormat="1" ht="291" customHeight="1">
      <c r="B13" s="17">
        <v>40784</v>
      </c>
      <c r="C13" s="18" t="s">
        <v>17</v>
      </c>
      <c r="D13" s="19"/>
      <c r="E13" s="19" t="s">
        <v>128</v>
      </c>
      <c r="F13" s="70" t="s">
        <v>127</v>
      </c>
      <c r="G13" s="21"/>
    </row>
    <row r="14" spans="1:7" s="16" customFormat="1" ht="193.8">
      <c r="B14" s="17">
        <v>40798</v>
      </c>
      <c r="C14" s="18" t="s">
        <v>17</v>
      </c>
      <c r="D14" s="19"/>
      <c r="E14" s="19" t="s">
        <v>128</v>
      </c>
      <c r="F14" s="72" t="s">
        <v>155</v>
      </c>
      <c r="G14" s="73"/>
    </row>
    <row r="15" spans="1:7" s="16" customFormat="1" ht="409.5" customHeight="1">
      <c r="B15" s="75">
        <v>40807</v>
      </c>
      <c r="C15" s="22" t="s">
        <v>149</v>
      </c>
      <c r="D15" s="23"/>
      <c r="E15" s="23" t="s">
        <v>128</v>
      </c>
      <c r="F15" s="74" t="s">
        <v>150</v>
      </c>
      <c r="G15" s="54"/>
    </row>
    <row r="16" spans="1:7" s="16" customFormat="1" ht="51">
      <c r="B16" s="17">
        <v>40823</v>
      </c>
      <c r="C16" s="18" t="s">
        <v>149</v>
      </c>
      <c r="D16" s="19"/>
      <c r="E16" s="19" t="s">
        <v>128</v>
      </c>
      <c r="F16" s="72" t="s">
        <v>151</v>
      </c>
      <c r="G16" s="73"/>
    </row>
    <row r="17" spans="2:7" s="16" customFormat="1" ht="81" customHeight="1">
      <c r="B17" s="17">
        <v>40857</v>
      </c>
      <c r="C17" s="18" t="s">
        <v>166</v>
      </c>
      <c r="D17" s="19"/>
      <c r="E17" s="19" t="s">
        <v>128</v>
      </c>
      <c r="F17" s="72" t="s">
        <v>167</v>
      </c>
      <c r="G17" s="73"/>
    </row>
    <row r="19" spans="2:7">
      <c r="F19" s="11" t="s">
        <v>87</v>
      </c>
    </row>
    <row r="20" spans="2:7">
      <c r="F20" s="11" t="s">
        <v>83</v>
      </c>
    </row>
    <row r="21" spans="2:7">
      <c r="F21" s="61" t="s">
        <v>84</v>
      </c>
      <c r="G21" s="62" t="s">
        <v>10</v>
      </c>
    </row>
    <row r="22" spans="2:7">
      <c r="F22" s="63" t="s">
        <v>86</v>
      </c>
      <c r="G22" s="64" t="s">
        <v>94</v>
      </c>
    </row>
    <row r="23" spans="2:7">
      <c r="F23" s="63" t="s">
        <v>104</v>
      </c>
      <c r="G23" s="64" t="s">
        <v>94</v>
      </c>
    </row>
    <row r="24" spans="2:7">
      <c r="F24" s="63" t="s">
        <v>88</v>
      </c>
      <c r="G24" s="64" t="s">
        <v>96</v>
      </c>
    </row>
    <row r="25" spans="2:7">
      <c r="F25" s="63" t="s">
        <v>89</v>
      </c>
      <c r="G25" s="64" t="s">
        <v>95</v>
      </c>
    </row>
    <row r="26" spans="2:7">
      <c r="F26" s="63" t="s">
        <v>90</v>
      </c>
      <c r="G26" s="64" t="s">
        <v>94</v>
      </c>
    </row>
    <row r="27" spans="2:7">
      <c r="F27" s="65"/>
      <c r="G27" s="66"/>
    </row>
    <row r="29" spans="2:7">
      <c r="F29" s="11" t="s">
        <v>85</v>
      </c>
    </row>
    <row r="30" spans="2:7">
      <c r="F30" s="61" t="s">
        <v>84</v>
      </c>
      <c r="G30" s="62" t="s">
        <v>10</v>
      </c>
    </row>
    <row r="31" spans="2:7">
      <c r="F31" s="63" t="s">
        <v>91</v>
      </c>
      <c r="G31" s="64" t="s">
        <v>92</v>
      </c>
    </row>
    <row r="32" spans="2:7">
      <c r="F32" s="65"/>
      <c r="G32" s="66" t="s">
        <v>93</v>
      </c>
    </row>
  </sheetData>
  <sheetProtection selectLockedCells="1" selectUnlockedCells="1"/>
  <mergeCells count="5">
    <mergeCell ref="C2:G2"/>
    <mergeCell ref="C4:E4"/>
    <mergeCell ref="C5:E5"/>
    <mergeCell ref="B6:B7"/>
    <mergeCell ref="C6:E7"/>
  </mergeCells>
  <pageMargins left="0.47013888888888888" right="0.47013888888888888" top="0.5" bottom="0.35138888888888886" header="0.51180555555555551" footer="0.1701388888888889"/>
  <pageSetup paperSize="9" firstPageNumber="0" orientation="landscape" horizontalDpi="300" verticalDpi="300" r:id="rId1"/>
  <headerFooter alignWithMargins="0">
    <oddFooter>&amp;L&amp;"Tahoma,Chuẩn"&amp;8 02ae-BM/PM/HDCV/FSOFT v2/0&amp;C&amp;"Tahoma,Chuẩn"&amp;8Internal use&amp;R&amp;"tahomaTahoma,Chuẩn"&amp;8&amp;P/&amp;N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27"/>
  <sheetViews>
    <sheetView zoomScale="110" zoomScaleNormal="110" workbookViewId="0">
      <selection activeCell="C22" sqref="C22"/>
    </sheetView>
  </sheetViews>
  <sheetFormatPr defaultColWidth="9.109375" defaultRowHeight="13.8"/>
  <cols>
    <col min="1" max="1" width="2.21875" style="24" customWidth="1"/>
    <col min="2" max="2" width="10.33203125" style="24" customWidth="1"/>
    <col min="3" max="3" width="31.33203125" style="24" customWidth="1"/>
    <col min="4" max="4" width="13.109375" style="24" hidden="1" customWidth="1"/>
    <col min="5" max="5" width="10.44140625" style="24" hidden="1" customWidth="1"/>
    <col min="6" max="6" width="11.109375" style="24" customWidth="1"/>
    <col min="7" max="7" width="9.44140625" style="24" customWidth="1"/>
    <col min="8" max="9" width="9.109375" style="24" customWidth="1"/>
    <col min="10" max="10" width="9.21875" style="24" customWidth="1"/>
    <col min="11" max="11" width="7" style="24" customWidth="1"/>
    <col min="12" max="12" width="5.88671875" style="24" customWidth="1"/>
    <col min="13" max="13" width="6" style="24" customWidth="1"/>
    <col min="14" max="14" width="5" style="24" customWidth="1"/>
    <col min="15" max="15" width="11.21875" style="24" customWidth="1"/>
    <col min="16" max="16" width="13" style="24" customWidth="1"/>
    <col min="17" max="18" width="9.109375" style="25"/>
    <col min="19" max="16384" width="9.109375" style="24"/>
  </cols>
  <sheetData>
    <row r="1" spans="1:18" s="1" customFormat="1" ht="10.199999999999999">
      <c r="A1" s="26"/>
      <c r="B1" s="27"/>
      <c r="C1" s="26"/>
      <c r="D1" s="26"/>
      <c r="E1" s="26"/>
      <c r="F1" s="26"/>
      <c r="G1" s="26"/>
      <c r="H1" s="26"/>
      <c r="I1" s="26"/>
      <c r="J1" s="26"/>
      <c r="K1" s="26"/>
      <c r="L1" s="26"/>
      <c r="M1" s="26"/>
      <c r="N1" s="26"/>
      <c r="O1" s="26"/>
      <c r="P1" s="26"/>
    </row>
    <row r="2" spans="1:18" s="5" customFormat="1" ht="59.25" customHeight="1">
      <c r="A2" s="28"/>
      <c r="B2" s="29"/>
      <c r="C2" s="96" t="s">
        <v>20</v>
      </c>
      <c r="D2" s="96"/>
      <c r="E2" s="96"/>
      <c r="F2" s="96"/>
      <c r="G2" s="96"/>
      <c r="H2" s="96"/>
      <c r="I2" s="96"/>
      <c r="J2" s="96"/>
      <c r="K2" s="96"/>
      <c r="L2" s="96"/>
      <c r="M2" s="96"/>
      <c r="N2" s="96"/>
      <c r="O2" s="96"/>
      <c r="P2" s="96"/>
    </row>
    <row r="3" spans="1:18" s="1" customFormat="1" ht="10.199999999999999">
      <c r="A3" s="26"/>
      <c r="B3" s="30"/>
      <c r="C3" s="31"/>
      <c r="D3" s="31"/>
      <c r="E3" s="31"/>
      <c r="F3" s="31"/>
      <c r="G3" s="31"/>
      <c r="H3" s="31"/>
      <c r="I3" s="31"/>
      <c r="J3" s="31"/>
      <c r="K3" s="26"/>
      <c r="L3" s="26"/>
      <c r="M3" s="26"/>
      <c r="N3" s="26"/>
      <c r="O3" s="26"/>
      <c r="P3" s="26"/>
    </row>
    <row r="4" spans="1:18" ht="24.75" customHeight="1">
      <c r="A4" s="32"/>
      <c r="B4" s="76" t="s">
        <v>49</v>
      </c>
      <c r="C4" s="79" t="s">
        <v>21</v>
      </c>
      <c r="D4" s="80" t="s">
        <v>165</v>
      </c>
      <c r="E4" s="80" t="s">
        <v>164</v>
      </c>
      <c r="F4" s="86" t="s">
        <v>105</v>
      </c>
      <c r="G4" s="86" t="s">
        <v>73</v>
      </c>
      <c r="H4" s="86" t="s">
        <v>45</v>
      </c>
      <c r="I4" s="86" t="s">
        <v>47</v>
      </c>
      <c r="J4" s="86" t="s">
        <v>46</v>
      </c>
      <c r="K4" s="80" t="s">
        <v>22</v>
      </c>
      <c r="L4" s="79" t="s">
        <v>23</v>
      </c>
      <c r="M4" s="79" t="s">
        <v>69</v>
      </c>
      <c r="N4" s="79" t="s">
        <v>9</v>
      </c>
      <c r="O4" s="80" t="s">
        <v>24</v>
      </c>
      <c r="P4" s="80" t="s">
        <v>97</v>
      </c>
      <c r="R4" s="24"/>
    </row>
    <row r="5" spans="1:18">
      <c r="A5" s="32"/>
      <c r="B5" s="77" t="s">
        <v>17</v>
      </c>
      <c r="C5" s="81" t="s">
        <v>68</v>
      </c>
      <c r="D5" s="82">
        <v>2</v>
      </c>
      <c r="E5" s="82">
        <f>D5*5</f>
        <v>10</v>
      </c>
      <c r="F5" s="82" t="e">
        <f>ROUND(COUNTIF(#REF!,"Pass")*100/(O5-COUNTIF(#REF!,"N/A")),2)</f>
        <v>#REF!</v>
      </c>
      <c r="G5" s="82" t="e">
        <f>ROUND((COUNTIF(#REF!,"Pass")*100)/(O5-COUNTIF(#REF!,"N/A")),2)</f>
        <v>#REF!</v>
      </c>
      <c r="H5" s="82" t="e">
        <f>ROUND((COUNTIF(#REF!,"Pass")*100)/(O5-COUNTIF(#REF!,"N/A")),2)</f>
        <v>#REF!</v>
      </c>
      <c r="I5" s="82" t="e">
        <f>ROUND((COUNTIF(#REF!,"Pass")*100)/(O5-COUNTIF(#REF!,"N/A")),2)</f>
        <v>#REF!</v>
      </c>
      <c r="J5" s="82" t="e">
        <f>ROUND((COUNTIF(#REF!,"Pass")*100)/(O5-COUNTIF(#REF!,"N/A")),2)</f>
        <v>#REF!</v>
      </c>
      <c r="K5" s="82" t="e">
        <f>COUNTIF(#REF!,"Pass")</f>
        <v>#REF!</v>
      </c>
      <c r="L5" s="82" t="e">
        <f>COUNTIF(#REF!,"Fail")</f>
        <v>#REF!</v>
      </c>
      <c r="M5" s="82" t="e">
        <f>COUNTIF(#REF!,"Untest")</f>
        <v>#REF!</v>
      </c>
      <c r="N5" s="82" t="e">
        <f>COUNTIF(#REF!,"N/A")</f>
        <v>#REF!</v>
      </c>
      <c r="O5" s="91">
        <f>COUNTA(#REF!)</f>
        <v>1</v>
      </c>
      <c r="P5" s="82">
        <f>COUNTA(#REF!)*5</f>
        <v>5</v>
      </c>
      <c r="R5" s="24"/>
    </row>
    <row r="6" spans="1:18">
      <c r="A6" s="32"/>
      <c r="B6" s="77" t="s">
        <v>17</v>
      </c>
      <c r="C6" s="81" t="s">
        <v>74</v>
      </c>
      <c r="D6" s="82">
        <v>2.5</v>
      </c>
      <c r="E6" s="82">
        <f t="shared" ref="E6:E19" si="0">D6*5</f>
        <v>12.5</v>
      </c>
      <c r="F6" s="82">
        <f>ROUND((COUNTIF(Hybrid!$G$5:$G$984,"Pass")*100)/(O6-COUNTIF(Hybrid!$G$5:$G$979,"N/A")),2)</f>
        <v>0</v>
      </c>
      <c r="G6" s="91" t="e">
        <f>ROUND((COUNTIF(Hybrid!#REF!,"Pass")*100)/(O6-COUNTIF(Hybrid!#REF!,"N/A")),2)</f>
        <v>#REF!</v>
      </c>
      <c r="H6" s="91" t="e">
        <f>ROUND((COUNTIF(Hybrid!#REF!,"Pass")*100)/(O6-COUNTIF(Hybrid!#REF!,"N/A")),2)</f>
        <v>#REF!</v>
      </c>
      <c r="I6" s="82" t="e">
        <f>ROUND((COUNTIF(Hybrid!#REF!,"Pass")*100)/(O6-COUNTIF(Hybrid!#REF!,"N/A")),2)</f>
        <v>#REF!</v>
      </c>
      <c r="J6" s="82" t="e">
        <f>ROUND((COUNTIF(Hybrid!#REF!,"Pass")*100)/(O6-COUNTIF(Hybrid!#REF!,"N/A")),2)</f>
        <v>#REF!</v>
      </c>
      <c r="K6" s="82">
        <f>COUNTIF(Hybrid!$G$5:$G$960,"Pass")</f>
        <v>0</v>
      </c>
      <c r="L6" s="82">
        <f>COUNTIF(Hybrid!$G$5:$G$960,"Fail")</f>
        <v>0</v>
      </c>
      <c r="M6" s="82">
        <f>COUNTIF(Hybrid!$G$5:$G$960,"Untest")</f>
        <v>0</v>
      </c>
      <c r="N6" s="82">
        <f>COUNTIF(Hybrid!$G$5:$G$960,"N/A")</f>
        <v>0</v>
      </c>
      <c r="O6" s="91">
        <f>COUNTA(Hybrid!$A$5:$A$960)</f>
        <v>24</v>
      </c>
      <c r="P6" s="82">
        <f>COUNTA(Hybrid!$A$5:$A$960)*5</f>
        <v>120</v>
      </c>
      <c r="R6" s="24"/>
    </row>
    <row r="7" spans="1:18">
      <c r="A7" s="32"/>
      <c r="B7" s="77" t="s">
        <v>17</v>
      </c>
      <c r="C7" s="81" t="s">
        <v>25</v>
      </c>
      <c r="D7" s="82">
        <v>1</v>
      </c>
      <c r="E7" s="82">
        <f t="shared" si="0"/>
        <v>5</v>
      </c>
      <c r="F7" s="82" t="e">
        <f>ROUND((COUNTIF(#REF!,"Pass")*100)/(O7-COUNTIF(#REF!,"N/A")),2)</f>
        <v>#REF!</v>
      </c>
      <c r="G7" s="82" t="e">
        <f>ROUND((COUNTIF(#REF!,"Pass")*100)/(O7-COUNTIF(#REF!,"N/A")),2)</f>
        <v>#REF!</v>
      </c>
      <c r="H7" s="82" t="e">
        <f>ROUND((COUNTIF(#REF!,"Pass")*100)/(O7-COUNTIF(#REF!,"N/A")),2)</f>
        <v>#REF!</v>
      </c>
      <c r="I7" s="82" t="e">
        <f>ROUND((COUNTIF(#REF!,"Pass")*100)/(O7-COUNTIF(#REF!,"N/A")),2)</f>
        <v>#REF!</v>
      </c>
      <c r="J7" s="82" t="e">
        <f>ROUND((COUNTIF(#REF!,"Pass")*100)/(O7-COUNTIF(#REF!,"N/A")),2)</f>
        <v>#REF!</v>
      </c>
      <c r="K7" s="82" t="e">
        <f>COUNTIF(#REF!,"Pass")</f>
        <v>#REF!</v>
      </c>
      <c r="L7" s="82" t="e">
        <f>COUNTIF(#REF!,"Fail")</f>
        <v>#REF!</v>
      </c>
      <c r="M7" s="82" t="e">
        <f>COUNTIF(#REF!,"Untest")</f>
        <v>#REF!</v>
      </c>
      <c r="N7" s="82" t="e">
        <f>COUNTIF(#REF!,"N/A")</f>
        <v>#REF!</v>
      </c>
      <c r="O7" s="91">
        <f>COUNTA(#REF!)</f>
        <v>1</v>
      </c>
      <c r="P7" s="82">
        <f>COUNTA(#REF!)*5</f>
        <v>5</v>
      </c>
      <c r="R7" s="24"/>
    </row>
    <row r="8" spans="1:18">
      <c r="A8" s="32"/>
      <c r="B8" s="77" t="s">
        <v>17</v>
      </c>
      <c r="C8" s="81" t="s">
        <v>26</v>
      </c>
      <c r="D8" s="82">
        <v>1</v>
      </c>
      <c r="E8" s="82">
        <f t="shared" si="0"/>
        <v>5</v>
      </c>
      <c r="F8" s="82" t="e">
        <f>ROUND((COUNTIF(#REF!,"Pass")*100)/(O8-COUNTIF(#REF!,"N/A")),2)</f>
        <v>#REF!</v>
      </c>
      <c r="G8" s="82" t="e">
        <f>ROUND((COUNTIF(#REF!,"Pass")*100)/(O8-COUNTIF(#REF!,"N/A")),2)</f>
        <v>#REF!</v>
      </c>
      <c r="H8" s="82" t="e">
        <f>ROUND((COUNTIF(#REF!,"Pass")*100)/(O8-COUNTIF(#REF!,"N/A")),2)</f>
        <v>#REF!</v>
      </c>
      <c r="I8" s="82" t="e">
        <f>ROUND((COUNTIF(#REF!,"Pass")*100)/(O8-COUNTIF(#REF!,"N/A")),2)</f>
        <v>#REF!</v>
      </c>
      <c r="J8" s="82" t="e">
        <f>ROUND((COUNTIF(#REF!,"Pass")*100)/(O8-COUNTIF(#REF!,"N/A")),2)</f>
        <v>#REF!</v>
      </c>
      <c r="K8" s="82" t="e">
        <f>COUNTIF(#REF!,"Pass")</f>
        <v>#REF!</v>
      </c>
      <c r="L8" s="82" t="e">
        <f>COUNTIF(#REF!,"Fail")</f>
        <v>#REF!</v>
      </c>
      <c r="M8" s="82" t="e">
        <f>COUNTIF(#REF!,"Untest")</f>
        <v>#REF!</v>
      </c>
      <c r="N8" s="82" t="e">
        <f>COUNTIF(#REF!,"N/A")</f>
        <v>#REF!</v>
      </c>
      <c r="O8" s="91">
        <f>COUNTA(#REF!)</f>
        <v>1</v>
      </c>
      <c r="P8" s="82">
        <f>COUNTA(#REF!)*5</f>
        <v>5</v>
      </c>
      <c r="R8" s="24"/>
    </row>
    <row r="9" spans="1:18">
      <c r="A9" s="32"/>
      <c r="B9" s="77" t="s">
        <v>17</v>
      </c>
      <c r="C9" s="81" t="s">
        <v>108</v>
      </c>
      <c r="D9" s="82">
        <v>1</v>
      </c>
      <c r="E9" s="82">
        <f t="shared" si="0"/>
        <v>5</v>
      </c>
      <c r="F9" s="82" t="e">
        <f>ROUND((COUNTIF(#REF!,"Pass")*100)/(O9-COUNTIF(#REF!,"N/A")),2)</f>
        <v>#REF!</v>
      </c>
      <c r="G9" s="82" t="e">
        <f>ROUND((COUNTIF(#REF!,"Pass")*100)/(O9-COUNTIF(#REF!,"N/A")),2)</f>
        <v>#REF!</v>
      </c>
      <c r="H9" s="82" t="e">
        <f>ROUND((COUNTIF(#REF!,"Pass")*100)/(O9-COUNTIF(#REF!,"N/A")),2)</f>
        <v>#REF!</v>
      </c>
      <c r="I9" s="82" t="e">
        <f>ROUND((COUNTIF(#REF!,"Pass")*100)/(O9-COUNTIF(#REF!,"N/A")),2)</f>
        <v>#REF!</v>
      </c>
      <c r="J9" s="82" t="e">
        <f>ROUND((COUNTIF(#REF!,"Pass")*100)/(O9-COUNTIF(#REF!,"N/A")),2)</f>
        <v>#REF!</v>
      </c>
      <c r="K9" s="82" t="e">
        <f>COUNTIF(#REF!,"Pass")</f>
        <v>#REF!</v>
      </c>
      <c r="L9" s="82" t="e">
        <f>COUNTIF(#REF!,"Fail")</f>
        <v>#REF!</v>
      </c>
      <c r="M9" s="82" t="e">
        <f>COUNTIF(#REF!,"Untest")</f>
        <v>#REF!</v>
      </c>
      <c r="N9" s="82" t="e">
        <f>COUNTIF(#REF!,"N/A")</f>
        <v>#REF!</v>
      </c>
      <c r="O9" s="91">
        <f>COUNTA(#REF!)</f>
        <v>1</v>
      </c>
      <c r="P9" s="82">
        <f>COUNTA(#REF!)*5</f>
        <v>5</v>
      </c>
      <c r="R9" s="24"/>
    </row>
    <row r="10" spans="1:18">
      <c r="A10" s="32"/>
      <c r="B10" s="77" t="s">
        <v>17</v>
      </c>
      <c r="C10" s="81" t="s">
        <v>60</v>
      </c>
      <c r="D10" s="82">
        <v>1</v>
      </c>
      <c r="E10" s="82">
        <f t="shared" si="0"/>
        <v>5</v>
      </c>
      <c r="F10" s="82" t="e">
        <f>ROUND((COUNTIF(#REF!,"Pass")*100)/(O10-COUNTIF(#REF!,"N/A")),2)</f>
        <v>#REF!</v>
      </c>
      <c r="G10" s="82" t="e">
        <f>ROUND((COUNTIF(#REF!,"Pass")*100)/(O10-COUNTIF(#REF!,"N/A")),2)</f>
        <v>#REF!</v>
      </c>
      <c r="H10" s="82" t="e">
        <f>ROUND((COUNTIF(#REF!,"Pass")*100)/(O10-COUNTIF(#REF!,"N/A")),2)</f>
        <v>#REF!</v>
      </c>
      <c r="I10" s="82" t="e">
        <f>ROUND((COUNTIF(#REF!,"Pass")*100)/(O10-COUNTIF(#REF!,"N/A")),2)</f>
        <v>#REF!</v>
      </c>
      <c r="J10" s="82" t="e">
        <f>ROUND((COUNTIF(#REF!,"Pass")*100)/(O10-COUNTIF(#REF!,"N/A")),2)</f>
        <v>#REF!</v>
      </c>
      <c r="K10" s="82" t="e">
        <f>COUNTIF(#REF!,"Pass")</f>
        <v>#REF!</v>
      </c>
      <c r="L10" s="82" t="e">
        <f>COUNTIF(#REF!,"Fail")</f>
        <v>#REF!</v>
      </c>
      <c r="M10" s="82" t="e">
        <f>COUNTIF(#REF!,"Untest")</f>
        <v>#REF!</v>
      </c>
      <c r="N10" s="82" t="e">
        <f>COUNTIF(#REF!,"N/A")</f>
        <v>#REF!</v>
      </c>
      <c r="O10" s="91">
        <f>COUNTA(#REF!)</f>
        <v>1</v>
      </c>
      <c r="P10" s="82">
        <f>COUNTA(#REF!)*5</f>
        <v>5</v>
      </c>
      <c r="R10" s="24"/>
    </row>
    <row r="11" spans="1:18">
      <c r="A11" s="32"/>
      <c r="B11" s="77" t="s">
        <v>17</v>
      </c>
      <c r="C11" s="81" t="s">
        <v>61</v>
      </c>
      <c r="D11" s="82">
        <v>1</v>
      </c>
      <c r="E11" s="82">
        <f t="shared" si="0"/>
        <v>5</v>
      </c>
      <c r="F11" s="82" t="e">
        <f>ROUND((COUNTIF(#REF!,"Pass")*100)/(O11-COUNTIF(#REF!,"N/A")),2)</f>
        <v>#REF!</v>
      </c>
      <c r="G11" s="82" t="e">
        <f>ROUND((COUNTIF(#REF!,"Pass")*100)/(O11-COUNTIF(#REF!,"N/A")),2)</f>
        <v>#REF!</v>
      </c>
      <c r="H11" s="82" t="e">
        <f>ROUND((COUNTIF(#REF!,"Pass")*100)/(O11-COUNTIF(#REF!,"N/A")),2)</f>
        <v>#REF!</v>
      </c>
      <c r="I11" s="82" t="e">
        <f>ROUND((COUNTIF(#REF!,"Pass")*100)/(O11-COUNTIF(#REF!,"N/A")),2)</f>
        <v>#REF!</v>
      </c>
      <c r="J11" s="82" t="e">
        <f>ROUND((COUNTIF(#REF!,"Pass")*100)/(O11-COUNTIF(#REF!,"N/A")),2)</f>
        <v>#REF!</v>
      </c>
      <c r="K11" s="82" t="e">
        <f>COUNTIF(#REF!,"Pass")</f>
        <v>#REF!</v>
      </c>
      <c r="L11" s="82" t="e">
        <f>COUNTIF(#REF!,"Fail")</f>
        <v>#REF!</v>
      </c>
      <c r="M11" s="82" t="e">
        <f>COUNTIF(#REF!,"Untest")</f>
        <v>#REF!</v>
      </c>
      <c r="N11" s="82" t="e">
        <f>COUNTIF(#REF!,"N/A")</f>
        <v>#REF!</v>
      </c>
      <c r="O11" s="91">
        <f>COUNTA(#REF!)</f>
        <v>1</v>
      </c>
      <c r="P11" s="82">
        <f>COUNTA(#REF!)*5</f>
        <v>5</v>
      </c>
      <c r="R11" s="24"/>
    </row>
    <row r="12" spans="1:18">
      <c r="A12" s="32"/>
      <c r="B12" s="77" t="s">
        <v>17</v>
      </c>
      <c r="C12" s="81" t="s">
        <v>62</v>
      </c>
      <c r="D12" s="82">
        <v>1.5</v>
      </c>
      <c r="E12" s="82">
        <f t="shared" si="0"/>
        <v>7.5</v>
      </c>
      <c r="F12" s="82" t="e">
        <f>ROUND((COUNTIF(#REF!,"Pass")*100)/(O12-COUNTIF(#REF!,"N/A")),2)</f>
        <v>#REF!</v>
      </c>
      <c r="G12" s="82" t="e">
        <f>ROUND((COUNTIF(#REF!,"Pass")*100)/(O12-COUNTIF(#REF!,"N/A")),2)</f>
        <v>#REF!</v>
      </c>
      <c r="H12" s="82" t="e">
        <f>ROUND((COUNTIF(#REF!,"Pass")*100)/(O12-COUNTIF(#REF!,"N/A")),2)</f>
        <v>#REF!</v>
      </c>
      <c r="I12" s="82" t="e">
        <f>ROUND((COUNTIF(#REF!,"Pass")*100)/(O12-COUNTIF(#REF!,"N/A")),2)</f>
        <v>#REF!</v>
      </c>
      <c r="J12" s="82" t="e">
        <f>ROUND((COUNTIF(#REF!,"Pass")*100)/(O12-COUNTIF(#REF!,"N/A")),2)</f>
        <v>#REF!</v>
      </c>
      <c r="K12" s="82" t="e">
        <f>COUNTIF(#REF!,"Pass")</f>
        <v>#REF!</v>
      </c>
      <c r="L12" s="82" t="e">
        <f>COUNTIF(#REF!,"Fail")</f>
        <v>#REF!</v>
      </c>
      <c r="M12" s="82" t="e">
        <f>COUNTIF(#REF!,"Untest")</f>
        <v>#REF!</v>
      </c>
      <c r="N12" s="82" t="e">
        <f>COUNTIF(#REF!,"N/A")</f>
        <v>#REF!</v>
      </c>
      <c r="O12" s="91">
        <f>COUNTA(#REF!)</f>
        <v>1</v>
      </c>
      <c r="P12" s="82">
        <f>COUNTA(#REF!)*5</f>
        <v>5</v>
      </c>
      <c r="R12" s="24"/>
    </row>
    <row r="13" spans="1:18">
      <c r="A13" s="32"/>
      <c r="B13" s="77" t="s">
        <v>17</v>
      </c>
      <c r="C13" s="81" t="s">
        <v>63</v>
      </c>
      <c r="D13" s="82">
        <v>0.8</v>
      </c>
      <c r="E13" s="82">
        <f t="shared" si="0"/>
        <v>4</v>
      </c>
      <c r="F13" s="82" t="e">
        <f>ROUND((COUNTIF(#REF!,"Pass")*100)/(O13-COUNTIF(#REF!,"N/A")),2)</f>
        <v>#REF!</v>
      </c>
      <c r="G13" s="82" t="e">
        <f>ROUND((COUNTIF(#REF!,"Pass")*100)/(O13-COUNTIF(#REF!,"N/A")),2)</f>
        <v>#REF!</v>
      </c>
      <c r="H13" s="82" t="e">
        <f>ROUND((COUNTIF(#REF!,"Pass")*100)/(O13-COUNTIF(#REF!,"N/A")),2)</f>
        <v>#REF!</v>
      </c>
      <c r="I13" s="82" t="e">
        <f>ROUND((COUNTIF(#REF!,"Pass")*100)/(O13-COUNTIF(#REF!,"N/A")),2)</f>
        <v>#REF!</v>
      </c>
      <c r="J13" s="82" t="e">
        <f>ROUND((COUNTIF(#REF!,"Pass")*100)/(O13-COUNTIF(#REF!,"N/A")),2)</f>
        <v>#REF!</v>
      </c>
      <c r="K13" s="82" t="e">
        <f>COUNTIF(#REF!,"Pass")</f>
        <v>#REF!</v>
      </c>
      <c r="L13" s="82" t="e">
        <f>COUNTIF(#REF!,"Fail")</f>
        <v>#REF!</v>
      </c>
      <c r="M13" s="82" t="e">
        <f>COUNTIF(#REF!,"Untest")</f>
        <v>#REF!</v>
      </c>
      <c r="N13" s="82" t="e">
        <f>COUNTIF(#REF!,"N/A")</f>
        <v>#REF!</v>
      </c>
      <c r="O13" s="91">
        <f>COUNTA(#REF!)</f>
        <v>1</v>
      </c>
      <c r="P13" s="82">
        <f>COUNTA(#REF!)*5</f>
        <v>5</v>
      </c>
      <c r="R13" s="24"/>
    </row>
    <row r="14" spans="1:18">
      <c r="A14" s="32"/>
      <c r="B14" s="77" t="s">
        <v>17</v>
      </c>
      <c r="C14" s="81" t="s">
        <v>64</v>
      </c>
      <c r="D14" s="82">
        <v>1</v>
      </c>
      <c r="E14" s="82">
        <f t="shared" si="0"/>
        <v>5</v>
      </c>
      <c r="F14" s="82" t="e">
        <f>ROUND((COUNTIF(#REF!,"Pass")*100)/(O14-COUNTIF(#REF!,"N/A")),2)</f>
        <v>#REF!</v>
      </c>
      <c r="G14" s="82" t="e">
        <f>ROUND((COUNTIF(#REF!,"Pass")*100)/(O14-COUNTIF(#REF!,"N/A")),2)</f>
        <v>#REF!</v>
      </c>
      <c r="H14" s="82" t="e">
        <f>ROUND((COUNTIF(#REF!,"Pass")*100)/(O14-COUNTIF(#REF!,"N/A")),2)</f>
        <v>#REF!</v>
      </c>
      <c r="I14" s="82" t="e">
        <f>ROUND((COUNTIF(#REF!,"Pass")*100)/(O14-COUNTIF(#REF!,"N/A")),2)</f>
        <v>#REF!</v>
      </c>
      <c r="J14" s="82" t="e">
        <f>ROUND((COUNTIF(#REF!,"Pass")*100)/(O14-COUNTIF(#REF!,"N/A")),2)</f>
        <v>#REF!</v>
      </c>
      <c r="K14" s="82" t="e">
        <f>COUNTIF(#REF!,"Pass")</f>
        <v>#REF!</v>
      </c>
      <c r="L14" s="82" t="e">
        <f>COUNTIF(#REF!,"Fail")</f>
        <v>#REF!</v>
      </c>
      <c r="M14" s="82" t="e">
        <f>COUNTIF(#REF!,"Untest")</f>
        <v>#REF!</v>
      </c>
      <c r="N14" s="82" t="e">
        <f>COUNTIF(#REF!,"N/A")</f>
        <v>#REF!</v>
      </c>
      <c r="O14" s="91">
        <f>COUNTA(#REF!)</f>
        <v>1</v>
      </c>
      <c r="P14" s="82">
        <f>COUNTA(#REF!)*5</f>
        <v>5</v>
      </c>
      <c r="R14" s="24"/>
    </row>
    <row r="15" spans="1:18">
      <c r="A15" s="32"/>
      <c r="B15" s="77" t="s">
        <v>17</v>
      </c>
      <c r="C15" s="81" t="s">
        <v>66</v>
      </c>
      <c r="D15" s="82">
        <v>1</v>
      </c>
      <c r="E15" s="82">
        <f t="shared" si="0"/>
        <v>5</v>
      </c>
      <c r="F15" s="82" t="e">
        <f>ROUND((COUNTIF(#REF!,"Pass")*100)/(O15-COUNTIF(#REF!,"N/A")),2)</f>
        <v>#REF!</v>
      </c>
      <c r="G15" s="82" t="e">
        <f>ROUND((COUNTIF(#REF!,"Pass")*100)/(O15-COUNTIF(#REF!,"N/A")),2)</f>
        <v>#REF!</v>
      </c>
      <c r="H15" s="82" t="e">
        <f>ROUND((COUNTIF(#REF!,"Pass")*100)/(O15-COUNTIF(#REF!,"N/A")),2)</f>
        <v>#REF!</v>
      </c>
      <c r="I15" s="82" t="e">
        <f>ROUND((COUNTIF(#REF!,"Pass")*100)/(O15-COUNTIF(#REF!,"N/A")),2)</f>
        <v>#REF!</v>
      </c>
      <c r="J15" s="82" t="e">
        <f>ROUND((COUNTIF(#REF!,"Pass")*100)/(O15-COUNTIF(#REF!,"N/A")),2)</f>
        <v>#REF!</v>
      </c>
      <c r="K15" s="82" t="e">
        <f>COUNTIF(#REF!,"Pass")</f>
        <v>#REF!</v>
      </c>
      <c r="L15" s="82" t="e">
        <f>COUNTIF(#REF!,"Fail")</f>
        <v>#REF!</v>
      </c>
      <c r="M15" s="82" t="e">
        <f>COUNTIF(#REF!,"Untest")</f>
        <v>#REF!</v>
      </c>
      <c r="N15" s="82" t="e">
        <f>COUNTIF(#REF!,"N/A")</f>
        <v>#REF!</v>
      </c>
      <c r="O15" s="91">
        <f>COUNTA(#REF!)</f>
        <v>1</v>
      </c>
      <c r="P15" s="82">
        <f>COUNTA(#REF!)*5</f>
        <v>5</v>
      </c>
      <c r="R15" s="24"/>
    </row>
    <row r="16" spans="1:18">
      <c r="A16" s="32"/>
      <c r="B16" s="77" t="s">
        <v>17</v>
      </c>
      <c r="C16" s="81" t="s">
        <v>65</v>
      </c>
      <c r="D16" s="82">
        <v>1.5</v>
      </c>
      <c r="E16" s="82">
        <f t="shared" si="0"/>
        <v>7.5</v>
      </c>
      <c r="F16" s="82" t="e">
        <f>ROUND((COUNTIF(#REF!,"Pass")*100)/(O16-COUNTIF(#REF!,"N/A")),2)</f>
        <v>#REF!</v>
      </c>
      <c r="G16" s="82" t="e">
        <f>ROUND((COUNTIF(#REF!,"Pass")*100)/(O16-COUNTIF(#REF!,"N/A")),2)</f>
        <v>#REF!</v>
      </c>
      <c r="H16" s="82" t="e">
        <f>ROUND((COUNTIF(#REF!,"Pass")*100)/(O16-COUNTIF(#REF!,"N/A")),2)</f>
        <v>#REF!</v>
      </c>
      <c r="I16" s="82" t="e">
        <f>ROUND((COUNTIF(#REF!,"Pass")*100)/(O16-COUNTIF(#REF!,"N/A")),2)</f>
        <v>#REF!</v>
      </c>
      <c r="J16" s="82" t="e">
        <f>ROUND((COUNTIF(#REF!,"Pass")*100)/(O16-COUNTIF(#REF!,"N/A")),2)</f>
        <v>#REF!</v>
      </c>
      <c r="K16" s="82" t="e">
        <f>COUNTIF(#REF!,"Pass")</f>
        <v>#REF!</v>
      </c>
      <c r="L16" s="82" t="e">
        <f>COUNTIF(#REF!,"Fail")</f>
        <v>#REF!</v>
      </c>
      <c r="M16" s="82" t="e">
        <f>COUNTIF(#REF!,"Untest")</f>
        <v>#REF!</v>
      </c>
      <c r="N16" s="82" t="e">
        <f>COUNTIF(#REF!,"N/A")</f>
        <v>#REF!</v>
      </c>
      <c r="O16" s="91">
        <f>COUNTA(#REF!)</f>
        <v>1</v>
      </c>
      <c r="P16" s="82">
        <f>COUNTA(#REF!)*5</f>
        <v>5</v>
      </c>
      <c r="R16" s="24"/>
    </row>
    <row r="17" spans="1:18">
      <c r="A17" s="32"/>
      <c r="B17" s="77" t="s">
        <v>17</v>
      </c>
      <c r="C17" s="81" t="s">
        <v>103</v>
      </c>
      <c r="D17" s="82">
        <v>1</v>
      </c>
      <c r="E17" s="82">
        <f t="shared" si="0"/>
        <v>5</v>
      </c>
      <c r="F17" s="82" t="e">
        <f>ROUND((COUNTIF(#REF!,"Pass")*100)/(O17-COUNTIF(#REF!,"N/A")),2)</f>
        <v>#REF!</v>
      </c>
      <c r="G17" s="82" t="e">
        <f>ROUND((COUNTIF(#REF!,"Pass")*100)/(O17-COUNTIF(#REF!,"N/A")),2)</f>
        <v>#REF!</v>
      </c>
      <c r="H17" s="82" t="e">
        <f>ROUND((COUNTIF(#REF!,"Pass")*100)/(O17-COUNTIF(#REF!,"N/A")),2)</f>
        <v>#REF!</v>
      </c>
      <c r="I17" s="82" t="e">
        <f>ROUND((COUNTIF(#REF!,"Pass")*100)/(O17-COUNTIF(#REF!,"N/A")),2)</f>
        <v>#REF!</v>
      </c>
      <c r="J17" s="82" t="e">
        <f>ROUND((COUNTIF(#REF!,"Pass")*100)/(O17-COUNTIF(#REF!,"N/A")),2)</f>
        <v>#REF!</v>
      </c>
      <c r="K17" s="82" t="e">
        <f>COUNTIF(#REF!,"Pass")</f>
        <v>#REF!</v>
      </c>
      <c r="L17" s="82" t="e">
        <f>COUNTIF(#REF!,"Fail")</f>
        <v>#REF!</v>
      </c>
      <c r="M17" s="82" t="e">
        <f>COUNTIF(#REF!,"Untest")</f>
        <v>#REF!</v>
      </c>
      <c r="N17" s="82" t="e">
        <f>COUNTIF(#REF!,"N/A")</f>
        <v>#REF!</v>
      </c>
      <c r="O17" s="91">
        <f>COUNTA(#REF!)</f>
        <v>1</v>
      </c>
      <c r="P17" s="82">
        <f>COUNTA(#REF!)*5</f>
        <v>5</v>
      </c>
      <c r="R17" s="24"/>
    </row>
    <row r="18" spans="1:18" ht="15" customHeight="1">
      <c r="A18" s="32"/>
      <c r="B18" s="77" t="s">
        <v>17</v>
      </c>
      <c r="C18" s="81" t="s">
        <v>27</v>
      </c>
      <c r="D18" s="82">
        <v>1</v>
      </c>
      <c r="E18" s="82">
        <f t="shared" si="0"/>
        <v>5</v>
      </c>
      <c r="F18" s="82" t="e">
        <f>ROUND((COUNTIF(#REF!,"Pass")*100)/(O18-COUNTIF(#REF!,"N/A")),2)</f>
        <v>#REF!</v>
      </c>
      <c r="G18" s="82" t="e">
        <f>ROUND((COUNTIF(#REF!,"Pass")*100)/(O18-COUNTIF(#REF!,"N/A")),2)</f>
        <v>#REF!</v>
      </c>
      <c r="H18" s="82" t="e">
        <f>ROUND((COUNTIF(#REF!,"Pass")*100)/(O18-COUNTIF(#REF!,"N/A")),2)</f>
        <v>#REF!</v>
      </c>
      <c r="I18" s="82" t="e">
        <f>ROUND((COUNTIF(#REF!,"Pass")*100)/(O18-COUNTIF(#REF!,"N/A")),2)</f>
        <v>#REF!</v>
      </c>
      <c r="J18" s="82" t="e">
        <f>ROUND((COUNTIF(#REF!,"Pass")*100)/(O18-COUNTIF(#REF!,"N/A")),2)</f>
        <v>#REF!</v>
      </c>
      <c r="K18" s="82" t="e">
        <f>COUNTIF(#REF!,"Pass")</f>
        <v>#REF!</v>
      </c>
      <c r="L18" s="82" t="e">
        <f>COUNTIF(#REF!,"Fail")</f>
        <v>#REF!</v>
      </c>
      <c r="M18" s="82" t="e">
        <f>COUNTIF(#REF!,"Untest")</f>
        <v>#REF!</v>
      </c>
      <c r="N18" s="82" t="e">
        <f>COUNTIF(#REF!,"N/A")</f>
        <v>#REF!</v>
      </c>
      <c r="O18" s="91">
        <f>COUNTA(#REF!)</f>
        <v>1</v>
      </c>
      <c r="P18" s="82">
        <f>COUNTA(#REF!)*5</f>
        <v>5</v>
      </c>
      <c r="R18" s="24"/>
    </row>
    <row r="19" spans="1:18">
      <c r="A19" s="32"/>
      <c r="B19" s="77" t="s">
        <v>17</v>
      </c>
      <c r="C19" s="81" t="s">
        <v>28</v>
      </c>
      <c r="D19" s="82">
        <v>1</v>
      </c>
      <c r="E19" s="82">
        <f t="shared" si="0"/>
        <v>5</v>
      </c>
      <c r="F19" s="82" t="e">
        <f>ROUND((COUNTIF(#REF!,"Pass")*100)/(O19-COUNTIF(#REF!,"N/A")),2)</f>
        <v>#REF!</v>
      </c>
      <c r="G19" s="82" t="e">
        <f>ROUND((COUNTIF(#REF!,"Pass")*100)/(O19-COUNTIF(#REF!,"N/A")),2)</f>
        <v>#REF!</v>
      </c>
      <c r="H19" s="82" t="e">
        <f>ROUND((COUNTIF(#REF!,"Pass")*100)/(O19-COUNTIF(#REF!,"N/A")),2)</f>
        <v>#REF!</v>
      </c>
      <c r="I19" s="82" t="e">
        <f>ROUND((COUNTIF(#REF!,"Pass")*100)/(O19-COUNTIF(#REF!,"N/A")),2)</f>
        <v>#REF!</v>
      </c>
      <c r="J19" s="82" t="e">
        <f>ROUND((COUNTIF(#REF!,"Pass")*100)/(O19-COUNTIF(#REF!,"N/A")),2)</f>
        <v>#REF!</v>
      </c>
      <c r="K19" s="82" t="e">
        <f>COUNTIF(#REF!,"Pass")</f>
        <v>#REF!</v>
      </c>
      <c r="L19" s="82" t="e">
        <f>COUNTIF(#REF!,"Fail")</f>
        <v>#REF!</v>
      </c>
      <c r="M19" s="82" t="e">
        <f>COUNTIF(#REF!,"Untest")</f>
        <v>#REF!</v>
      </c>
      <c r="N19" s="82" t="e">
        <f>COUNTIF(#REF!,"N/A")</f>
        <v>#REF!</v>
      </c>
      <c r="O19" s="91">
        <f>COUNTA(#REF!)</f>
        <v>1</v>
      </c>
      <c r="P19" s="82">
        <f>COUNTA(#REF!)*5</f>
        <v>5</v>
      </c>
      <c r="R19" s="24"/>
    </row>
    <row r="20" spans="1:18">
      <c r="A20" s="32"/>
      <c r="B20" s="77" t="s">
        <v>17</v>
      </c>
      <c r="C20" s="81" t="s">
        <v>56</v>
      </c>
      <c r="D20" s="82">
        <v>1.5</v>
      </c>
      <c r="E20" s="91">
        <v>1.5</v>
      </c>
      <c r="F20" s="97" t="e">
        <f>ROUND((COUNTIF(#REF!,"Pass")*100)/(O20-COUNTIF(#REF!,"N/A")),2)</f>
        <v>#REF!</v>
      </c>
      <c r="G20" s="98"/>
      <c r="H20" s="98"/>
      <c r="I20" s="98"/>
      <c r="J20" s="99"/>
      <c r="K20" s="91" t="e">
        <f>COUNTIF(#REF!,"Pass")</f>
        <v>#REF!</v>
      </c>
      <c r="L20" s="82" t="e">
        <f>COUNTIF(#REF!,"Fail")</f>
        <v>#REF!</v>
      </c>
      <c r="M20" s="82" t="e">
        <f>COUNTIF(#REF!,"Untest")</f>
        <v>#REF!</v>
      </c>
      <c r="N20" s="82" t="e">
        <f>COUNTIF(#REF!,"N/A")</f>
        <v>#REF!</v>
      </c>
      <c r="O20" s="91">
        <f>COUNTA(#REF!)</f>
        <v>1</v>
      </c>
      <c r="P20" s="82">
        <f>COUNTA(#REF!)</f>
        <v>1</v>
      </c>
      <c r="R20" s="24"/>
    </row>
    <row r="21" spans="1:18">
      <c r="A21" s="32"/>
      <c r="B21" s="77" t="s">
        <v>17</v>
      </c>
      <c r="C21" s="81" t="s">
        <v>29</v>
      </c>
      <c r="D21" s="82">
        <v>2</v>
      </c>
      <c r="E21" s="91">
        <v>2</v>
      </c>
      <c r="F21" s="97" t="e">
        <f>ROUND((COUNTIF(#REF!,"Pass")*100)/(O21-COUNTIF(#REF!,"N/A")),2)</f>
        <v>#REF!</v>
      </c>
      <c r="G21" s="98"/>
      <c r="H21" s="98"/>
      <c r="I21" s="98"/>
      <c r="J21" s="99"/>
      <c r="K21" s="91" t="e">
        <f>COUNTIF(#REF!,"Pass")</f>
        <v>#REF!</v>
      </c>
      <c r="L21" s="82" t="e">
        <f>COUNTIF(#REF!,"Fail")</f>
        <v>#REF!</v>
      </c>
      <c r="M21" s="82" t="e">
        <f>COUNTIF(#REF!,"Untest")</f>
        <v>#REF!</v>
      </c>
      <c r="N21" s="82" t="e">
        <f>COUNTIF(#REF!,"N/A")</f>
        <v>#REF!</v>
      </c>
      <c r="O21" s="91">
        <f>COUNTA(#REF!)</f>
        <v>1</v>
      </c>
      <c r="P21" s="82">
        <f>COUNTA(#REF!)</f>
        <v>1</v>
      </c>
      <c r="R21" s="24"/>
    </row>
    <row r="22" spans="1:18">
      <c r="A22" s="32"/>
      <c r="B22" s="77" t="s">
        <v>17</v>
      </c>
      <c r="C22" s="81" t="s">
        <v>169</v>
      </c>
      <c r="D22" s="91">
        <v>1</v>
      </c>
      <c r="E22" s="91">
        <f t="shared" ref="E22" si="1">D22*5</f>
        <v>5</v>
      </c>
      <c r="F22" s="97" t="e">
        <f>ROUND((COUNTIF(#REF!,"Pass")*100)/(O22-COUNTIF(#REF!,"N/A")),2)</f>
        <v>#REF!</v>
      </c>
      <c r="G22" s="100"/>
      <c r="H22" s="100"/>
      <c r="I22" s="100"/>
      <c r="J22" s="101"/>
      <c r="K22" s="91" t="e">
        <f>COUNTIF(#REF!,"Pass")</f>
        <v>#REF!</v>
      </c>
      <c r="L22" s="91" t="e">
        <f>COUNTIF(#REF!,"Fail")</f>
        <v>#REF!</v>
      </c>
      <c r="M22" s="91" t="e">
        <f>COUNTIF(#REF!,"Untest")</f>
        <v>#REF!</v>
      </c>
      <c r="N22" s="91" t="e">
        <f>COUNTIF(#REF!,"N/A")</f>
        <v>#REF!</v>
      </c>
      <c r="O22" s="91">
        <f>COUNTA(#REF!)</f>
        <v>1</v>
      </c>
      <c r="P22" s="91">
        <f>COUNTA(#REF!)*5</f>
        <v>5</v>
      </c>
      <c r="R22" s="24"/>
    </row>
    <row r="23" spans="1:18">
      <c r="A23" s="32"/>
      <c r="B23" s="78"/>
      <c r="C23" s="87" t="s">
        <v>30</v>
      </c>
      <c r="D23" s="87">
        <f>SUM(D5:D21)</f>
        <v>21.8</v>
      </c>
      <c r="E23" s="87">
        <f>SUM(E5:E21)</f>
        <v>95</v>
      </c>
      <c r="F23" s="88"/>
      <c r="G23" s="89"/>
      <c r="H23" s="89"/>
      <c r="I23" s="89"/>
      <c r="J23" s="89"/>
      <c r="K23" s="90" t="e">
        <f>SUM(K5:K21)</f>
        <v>#REF!</v>
      </c>
      <c r="L23" s="90" t="e">
        <f>SUM(L5:L21)</f>
        <v>#REF!</v>
      </c>
      <c r="M23" s="90" t="e">
        <f t="shared" ref="M23:N23" si="2">SUM(M5:M21)</f>
        <v>#REF!</v>
      </c>
      <c r="N23" s="90" t="e">
        <f t="shared" si="2"/>
        <v>#REF!</v>
      </c>
      <c r="O23" s="90">
        <f>SUM(O5:O21)</f>
        <v>40</v>
      </c>
      <c r="P23" s="90">
        <f>SUM(P5:P21)</f>
        <v>192</v>
      </c>
      <c r="Q23" s="24"/>
      <c r="R23" s="24"/>
    </row>
    <row r="24" spans="1:18">
      <c r="A24" s="32"/>
      <c r="B24" s="34"/>
      <c r="C24" s="33"/>
      <c r="D24" s="33"/>
      <c r="E24" s="33"/>
      <c r="F24" s="33"/>
      <c r="G24" s="33"/>
      <c r="H24" s="33"/>
      <c r="I24" s="33"/>
      <c r="J24" s="33"/>
      <c r="K24" s="35"/>
      <c r="L24" s="36"/>
      <c r="M24" s="36"/>
      <c r="N24" s="36"/>
      <c r="O24" s="36"/>
      <c r="P24" s="36"/>
      <c r="Q24" s="24"/>
    </row>
    <row r="25" spans="1:18" s="40" customFormat="1" ht="13.2">
      <c r="A25" s="37"/>
      <c r="B25" s="37"/>
      <c r="C25" s="38" t="s">
        <v>31</v>
      </c>
      <c r="D25" s="38"/>
      <c r="E25" s="38"/>
      <c r="F25" s="38"/>
      <c r="G25" s="38"/>
      <c r="H25" s="38"/>
      <c r="I25" s="38"/>
      <c r="J25" s="38"/>
      <c r="K25" s="37"/>
      <c r="L25" s="69" t="e">
        <f>(K23+L23)*100/(P23-N23)</f>
        <v>#REF!</v>
      </c>
      <c r="M25" s="37" t="s">
        <v>32</v>
      </c>
      <c r="N25" s="37"/>
      <c r="O25" s="37"/>
      <c r="P25" s="39"/>
    </row>
    <row r="26" spans="1:18" s="40" customFormat="1" ht="13.2">
      <c r="A26" s="37"/>
      <c r="B26" s="37"/>
      <c r="C26" s="38" t="s">
        <v>33</v>
      </c>
      <c r="D26" s="38"/>
      <c r="E26" s="38"/>
      <c r="F26" s="38"/>
      <c r="G26" s="38"/>
      <c r="H26" s="38"/>
      <c r="I26" s="38"/>
      <c r="J26" s="38"/>
      <c r="K26" s="37"/>
      <c r="L26" s="69" t="e">
        <f>K23*100/(P23-N23)</f>
        <v>#REF!</v>
      </c>
      <c r="M26" s="37" t="s">
        <v>32</v>
      </c>
      <c r="N26" s="37"/>
      <c r="O26" s="37"/>
      <c r="P26" s="39"/>
    </row>
    <row r="27" spans="1:18" ht="15" customHeight="1">
      <c r="A27" s="32"/>
      <c r="B27" s="33"/>
      <c r="C27" s="33"/>
      <c r="D27" s="33"/>
      <c r="E27" s="33"/>
      <c r="F27" s="33"/>
      <c r="G27" s="33"/>
      <c r="H27" s="33"/>
      <c r="I27" s="33"/>
      <c r="J27" s="33"/>
      <c r="K27" s="33"/>
      <c r="L27" s="41"/>
      <c r="M27" s="33"/>
      <c r="N27" s="33"/>
      <c r="O27" s="33"/>
      <c r="P27" s="42"/>
    </row>
  </sheetData>
  <sheetProtection selectLockedCells="1" selectUnlockedCells="1"/>
  <mergeCells count="4">
    <mergeCell ref="C2:P2"/>
    <mergeCell ref="F20:J20"/>
    <mergeCell ref="F21:J21"/>
    <mergeCell ref="F22:J22"/>
  </mergeCells>
  <hyperlinks>
    <hyperlink ref="C7" location="'Home page'!A1" display="Home page" xr:uid="{00000000-0004-0000-0100-000000000000}"/>
    <hyperlink ref="C8" location="ER!A1" display="ER" xr:uid="{00000000-0004-0000-0100-000001000000}"/>
    <hyperlink ref="C9" location="'Find a Doctor'!A1" display="Find a Doctor" xr:uid="{00000000-0004-0000-0100-000002000000}"/>
    <hyperlink ref="C10" location="'MFM-Login'!A1" display="My Family &amp; Me - Login" xr:uid="{00000000-0004-0000-0100-000003000000}"/>
    <hyperlink ref="C17" location="'ECH Resources'!A1" display="ECH Resources" xr:uid="{00000000-0004-0000-0100-000004000000}"/>
    <hyperlink ref="C18" location="'ECH news'!A1" display="ECH news" xr:uid="{00000000-0004-0000-0100-000005000000}"/>
    <hyperlink ref="C19" location="'Visiting ECH'!A1" display="Visiting ECH" xr:uid="{00000000-0004-0000-0100-000006000000}"/>
    <hyperlink ref="C20" location="'HIPAA, TRUSTe'!A1" display="HIPAA, TRUSTe" xr:uid="{00000000-0004-0000-0100-000007000000}"/>
    <hyperlink ref="C21" location="LoadTest!A1" display="LoadTest" xr:uid="{00000000-0004-0000-0100-000008000000}"/>
    <hyperlink ref="C11" location="'MFM-ForgotPassword'!A1" display="My Family &amp; Me - Forgot password" xr:uid="{00000000-0004-0000-0100-000009000000}"/>
    <hyperlink ref="C12" location="'MFM-CreateAcct'!A1" display="My Family &amp; Me - Create Account" xr:uid="{00000000-0004-0000-0100-00000A000000}"/>
    <hyperlink ref="C13" location="'MFM-ChangePassword'!A1" display="My Family &amp; Me - Change Password" xr:uid="{00000000-0004-0000-0100-00000B000000}"/>
    <hyperlink ref="C14" location="'MFM-CreateProfile'!A1" display="My Family &amp; Me - Create Profile" xr:uid="{00000000-0004-0000-0100-00000C000000}"/>
    <hyperlink ref="C15" location="'MFM-DashboardDeleteAcct'!A1" display="My Family &amp; Me - Dashboard &amp; Delete Account" xr:uid="{00000000-0004-0000-0100-00000D000000}"/>
    <hyperlink ref="C16" location="'MFM-ViewEditDeleteProfile'!A1" display="My Family &amp; Me - View &amp; Edit &amp; Delete Profile" xr:uid="{00000000-0004-0000-0100-00000E000000}"/>
    <hyperlink ref="C5" location="'GUI-Flow'!A1" display="GUI flows" xr:uid="{00000000-0004-0000-0100-00000F000000}"/>
    <hyperlink ref="C6" location="Hybrid!A1" display="Hybrid applications" xr:uid="{00000000-0004-0000-0100-000010000000}"/>
    <hyperlink ref="C22" location="'IE9'!A1" display="On IE9" xr:uid="{00000000-0004-0000-0100-000011000000}"/>
  </hyperlinks>
  <pageMargins left="0.75" right="0.75" top="1" bottom="1" header="0.51180555555555551" footer="0.51180555555555551"/>
  <pageSetup scale="77" firstPageNumber="0" orientation="portrait" horizontalDpi="300" verticalDpi="300" r:id="rId1"/>
  <headerFooter alignWithMargins="0"/>
  <ignoredErrors>
    <ignoredError sqref="L7:N7 K8:N8" formula="1"/>
    <ignoredError sqref="B23 B5:B21" numberStoredAsText="1"/>
  </ignoredError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I34"/>
  <sheetViews>
    <sheetView tabSelected="1" workbookViewId="0">
      <pane xSplit="1" ySplit="4" topLeftCell="B5" activePane="bottomRight" state="frozen"/>
      <selection pane="topRight" activeCell="B1" sqref="B1"/>
      <selection pane="bottomLeft" activeCell="A5" sqref="A5"/>
      <selection pane="bottomRight" activeCell="F1" sqref="F1"/>
    </sheetView>
  </sheetViews>
  <sheetFormatPr defaultRowHeight="13.2"/>
  <cols>
    <col min="1" max="1" width="14.44140625" customWidth="1"/>
    <col min="2" max="2" width="29.77734375" customWidth="1"/>
    <col min="3" max="3" width="21" customWidth="1"/>
    <col min="4" max="5" width="37.6640625" customWidth="1"/>
    <col min="6" max="6" width="10.44140625" style="1" customWidth="1"/>
    <col min="9" max="9" width="10.44140625" customWidth="1"/>
  </cols>
  <sheetData>
    <row r="1" spans="1:9" s="1" customFormat="1" ht="12.75" customHeight="1">
      <c r="A1" s="48" t="s">
        <v>44</v>
      </c>
      <c r="B1" s="48" t="s">
        <v>48</v>
      </c>
      <c r="C1" s="48"/>
      <c r="D1" s="49" t="str">
        <f>"Pass: "&amp;COUNTIF($G$1:$G$956,"Pass")</f>
        <v>Pass: 0</v>
      </c>
      <c r="E1" s="45" t="str">
        <f>"Untested: "&amp;COUNTIF($G$1:$G$956,"Untest")</f>
        <v>Untested: 0</v>
      </c>
      <c r="F1" s="59"/>
      <c r="G1"/>
    </row>
    <row r="2" spans="1:9" s="1" customFormat="1">
      <c r="A2" s="43" t="s">
        <v>34</v>
      </c>
      <c r="B2" s="44" t="s">
        <v>75</v>
      </c>
      <c r="C2" s="44"/>
      <c r="D2" s="49" t="str">
        <f>"Fail: "&amp;COUNTIF($G$1:$G$956,"Fail")</f>
        <v>Fail: 0</v>
      </c>
      <c r="E2" s="45" t="str">
        <f>"N/A: "&amp;COUNTIF($G$1:$G$956,"N/A")</f>
        <v>N/A: 0</v>
      </c>
      <c r="F2" s="59"/>
      <c r="G2"/>
    </row>
    <row r="3" spans="1:9" s="1" customFormat="1">
      <c r="A3" s="43" t="s">
        <v>35</v>
      </c>
      <c r="B3" s="43" t="s">
        <v>4</v>
      </c>
      <c r="C3" s="43"/>
      <c r="D3" s="49" t="str">
        <f>"Percent Complete: "&amp;ROUND((COUNTIF($G$5:$G$956,"Pass")*100)/((COUNTA($A$5:$A$956)*5)-COUNTIF($G$5:$G$1021,"N/A")),2)&amp;"%"</f>
        <v>Percent Complete: 0%</v>
      </c>
      <c r="E3" s="46" t="str">
        <f>"Number of cases: "&amp;(COUNTA($A$5:$A$956))</f>
        <v>Number of cases: 24</v>
      </c>
      <c r="F3" s="60"/>
      <c r="G3"/>
    </row>
    <row r="4" spans="1:9" s="1" customFormat="1" ht="20.399999999999999">
      <c r="A4" s="47" t="s">
        <v>36</v>
      </c>
      <c r="B4" s="47" t="s">
        <v>37</v>
      </c>
      <c r="C4" s="47" t="s">
        <v>67</v>
      </c>
      <c r="D4" s="47" t="s">
        <v>38</v>
      </c>
      <c r="E4" s="47" t="s">
        <v>39</v>
      </c>
      <c r="F4" s="83" t="s">
        <v>160</v>
      </c>
      <c r="G4" s="47" t="s">
        <v>170</v>
      </c>
      <c r="H4" s="47" t="s">
        <v>40</v>
      </c>
      <c r="I4" s="47" t="s">
        <v>41</v>
      </c>
    </row>
    <row r="5" spans="1:9" s="1" customFormat="1" ht="71.400000000000006">
      <c r="A5" s="58" t="str">
        <f>IF(OR(B5&lt;&gt;"",E5&lt;&gt;""),"["&amp;TEXT($B$2,"#")&amp;"-"&amp;TEXT(ROW()-4,"##")&amp;"]","")</f>
        <v>[Hybrid-1]</v>
      </c>
      <c r="B5" s="58" t="s">
        <v>76</v>
      </c>
      <c r="C5" s="58" t="s">
        <v>152</v>
      </c>
      <c r="D5" s="58" t="s">
        <v>112</v>
      </c>
      <c r="E5" s="58" t="s">
        <v>156</v>
      </c>
      <c r="F5" s="55"/>
      <c r="G5" s="57"/>
      <c r="H5" s="84"/>
      <c r="I5" s="57" t="s">
        <v>50</v>
      </c>
    </row>
    <row r="6" spans="1:9" s="1" customFormat="1" ht="30.6">
      <c r="A6" s="52" t="str">
        <f t="shared" ref="A6:A21" si="0">IF(OR(B6&lt;&gt;"",E6&lt;&gt;""),"["&amp;TEXT($B$2,"#")&amp;"-"&amp;TEXT(ROW()-4,"##")&amp;"]","")</f>
        <v>[Hybrid-2]</v>
      </c>
      <c r="B6" s="52" t="s">
        <v>111</v>
      </c>
      <c r="C6" s="52" t="s">
        <v>157</v>
      </c>
      <c r="D6" s="52" t="s">
        <v>77</v>
      </c>
      <c r="E6" s="52" t="s">
        <v>153</v>
      </c>
      <c r="F6" s="55"/>
      <c r="G6" s="53"/>
      <c r="H6" s="85"/>
      <c r="I6" s="53" t="s">
        <v>51</v>
      </c>
    </row>
    <row r="7" spans="1:9" s="1" customFormat="1" ht="91.8">
      <c r="A7" s="52" t="str">
        <f t="shared" si="0"/>
        <v>[Hybrid-3]</v>
      </c>
      <c r="B7" s="54" t="s">
        <v>52</v>
      </c>
      <c r="C7" s="54"/>
      <c r="D7" s="54" t="s">
        <v>101</v>
      </c>
      <c r="E7" s="54" t="s">
        <v>158</v>
      </c>
      <c r="F7" s="55"/>
      <c r="G7" s="53"/>
      <c r="H7" s="85"/>
      <c r="I7" s="53" t="s">
        <v>51</v>
      </c>
    </row>
    <row r="8" spans="1:9" s="1" customFormat="1" ht="91.8">
      <c r="A8" s="52" t="str">
        <f>IF(OR(B8&lt;&gt;"",E8&lt;&gt;""),"["&amp;TEXT($B$2,"#")&amp;"-"&amp;TEXT(ROW()-4,"##")&amp;"]","")</f>
        <v>[Hybrid-4]</v>
      </c>
      <c r="B8" s="54" t="s">
        <v>161</v>
      </c>
      <c r="C8" s="54"/>
      <c r="D8" s="54" t="s">
        <v>162</v>
      </c>
      <c r="E8" s="71" t="s">
        <v>163</v>
      </c>
      <c r="F8" s="55"/>
      <c r="G8" s="53"/>
      <c r="H8" s="85"/>
      <c r="I8" s="53" t="s">
        <v>51</v>
      </c>
    </row>
    <row r="9" spans="1:9" s="1" customFormat="1" ht="40.799999999999997">
      <c r="A9" s="54" t="str">
        <f t="shared" ref="A9" si="1">IF(OR(B9&lt;&gt;"",E9&lt;&gt;""),"["&amp;TEXT($B$2,"#")&amp;"-"&amp;TEXT(ROW()-4,"##")&amp;"]","")</f>
        <v>[Hybrid-5]</v>
      </c>
      <c r="B9" s="54" t="s">
        <v>78</v>
      </c>
      <c r="C9" s="54"/>
      <c r="D9" s="52" t="s">
        <v>98</v>
      </c>
      <c r="E9" s="54" t="s">
        <v>79</v>
      </c>
      <c r="F9" s="55"/>
      <c r="G9" s="53"/>
      <c r="H9" s="85"/>
      <c r="I9" s="53" t="s">
        <v>51</v>
      </c>
    </row>
    <row r="10" spans="1:9" s="1" customFormat="1" ht="30.6">
      <c r="A10" s="54" t="str">
        <f t="shared" si="0"/>
        <v>[Hybrid-6]</v>
      </c>
      <c r="B10" s="54" t="s">
        <v>57</v>
      </c>
      <c r="C10" s="54"/>
      <c r="D10" s="51" t="s">
        <v>43</v>
      </c>
      <c r="E10" s="54" t="s">
        <v>53</v>
      </c>
      <c r="F10" s="55"/>
      <c r="G10" s="53"/>
      <c r="H10" s="85"/>
      <c r="I10" s="53" t="s">
        <v>51</v>
      </c>
    </row>
    <row r="11" spans="1:9" s="1" customFormat="1" ht="20.399999999999999">
      <c r="A11" s="54" t="str">
        <f t="shared" si="0"/>
        <v>[Hybrid-7]</v>
      </c>
      <c r="B11" s="54" t="s">
        <v>58</v>
      </c>
      <c r="C11" s="54"/>
      <c r="D11" s="51" t="s">
        <v>71</v>
      </c>
      <c r="E11" s="54" t="s">
        <v>42</v>
      </c>
      <c r="F11" s="55"/>
      <c r="G11" s="53"/>
      <c r="H11" s="85"/>
      <c r="I11" s="53" t="s">
        <v>51</v>
      </c>
    </row>
    <row r="12" spans="1:9" s="1" customFormat="1" ht="71.400000000000006">
      <c r="A12" s="54" t="str">
        <f t="shared" si="0"/>
        <v>[Hybrid-8]</v>
      </c>
      <c r="B12" s="54" t="s">
        <v>106</v>
      </c>
      <c r="C12" s="54"/>
      <c r="D12" s="54" t="s">
        <v>55</v>
      </c>
      <c r="E12" s="54" t="s">
        <v>70</v>
      </c>
      <c r="F12" s="55"/>
      <c r="G12" s="53"/>
      <c r="H12" s="85"/>
      <c r="I12" s="53" t="s">
        <v>51</v>
      </c>
    </row>
    <row r="13" spans="1:9" s="1" customFormat="1" ht="30.6">
      <c r="A13" s="54" t="str">
        <f t="shared" si="0"/>
        <v>[Hybrid-9]</v>
      </c>
      <c r="B13" s="54" t="s">
        <v>154</v>
      </c>
      <c r="C13" s="54"/>
      <c r="D13" s="54" t="s">
        <v>99</v>
      </c>
      <c r="E13" s="54" t="s">
        <v>159</v>
      </c>
      <c r="F13" s="54"/>
      <c r="G13" s="53"/>
      <c r="H13" s="85"/>
      <c r="I13" s="53" t="s">
        <v>51</v>
      </c>
    </row>
    <row r="14" spans="1:9" s="1" customFormat="1" ht="91.8">
      <c r="A14" s="54" t="str">
        <f t="shared" si="0"/>
        <v>[Hybrid-10]</v>
      </c>
      <c r="B14" s="54" t="s">
        <v>72</v>
      </c>
      <c r="C14" s="54" t="s">
        <v>82</v>
      </c>
      <c r="D14" s="54" t="s">
        <v>100</v>
      </c>
      <c r="E14" s="54" t="s">
        <v>110</v>
      </c>
      <c r="F14" s="54"/>
      <c r="G14" s="53"/>
      <c r="H14" s="85"/>
      <c r="I14" s="53" t="s">
        <v>51</v>
      </c>
    </row>
    <row r="15" spans="1:9" s="1" customFormat="1" ht="30.6">
      <c r="A15" s="54" t="str">
        <f t="shared" ref="A15" si="2">IF(OR(B15&lt;&gt;"",E15&lt;&gt;""),"["&amp;TEXT($B$2,"#")&amp;"-"&amp;TEXT(ROW()-4,"##")&amp;"]","")</f>
        <v>[Hybrid-11]</v>
      </c>
      <c r="B15" s="54" t="s">
        <v>123</v>
      </c>
      <c r="C15" s="54" t="s">
        <v>82</v>
      </c>
      <c r="D15" s="54" t="s">
        <v>122</v>
      </c>
      <c r="E15" s="54" t="s">
        <v>124</v>
      </c>
      <c r="F15" s="54"/>
      <c r="G15" s="53"/>
      <c r="H15" s="85"/>
      <c r="I15" s="53" t="s">
        <v>51</v>
      </c>
    </row>
    <row r="16" spans="1:9" s="1" customFormat="1" ht="40.799999999999997">
      <c r="A16" s="54" t="str">
        <f t="shared" si="0"/>
        <v>[Hybrid-12]</v>
      </c>
      <c r="B16" s="54" t="s">
        <v>114</v>
      </c>
      <c r="C16" s="54"/>
      <c r="D16" s="54" t="s">
        <v>107</v>
      </c>
      <c r="E16" s="54" t="s">
        <v>136</v>
      </c>
      <c r="F16" s="50"/>
      <c r="G16" s="53"/>
      <c r="H16" s="85"/>
      <c r="I16" s="53" t="s">
        <v>51</v>
      </c>
    </row>
    <row r="17" spans="1:9" s="1" customFormat="1" ht="40.799999999999997">
      <c r="A17" s="54" t="str">
        <f t="shared" ref="A17" si="3">IF(OR(B17&lt;&gt;"",E17&lt;&gt;""),"["&amp;TEXT($B$2,"#")&amp;"-"&amp;TEXT(ROW()-4,"##")&amp;"]","")</f>
        <v>[Hybrid-13]</v>
      </c>
      <c r="B17" s="54" t="s">
        <v>120</v>
      </c>
      <c r="C17" s="54"/>
      <c r="D17" s="54" t="s">
        <v>121</v>
      </c>
      <c r="E17" s="54" t="s">
        <v>135</v>
      </c>
      <c r="F17" s="50"/>
      <c r="G17" s="53"/>
      <c r="H17" s="85"/>
      <c r="I17" s="53" t="s">
        <v>51</v>
      </c>
    </row>
    <row r="18" spans="1:9" s="1" customFormat="1" ht="40.799999999999997">
      <c r="A18" s="54" t="str">
        <f t="shared" ref="A18" si="4">IF(OR(B18&lt;&gt;"",E18&lt;&gt;""),"["&amp;TEXT($B$2,"#")&amp;"-"&amp;TEXT(ROW()-4,"##")&amp;"]","")</f>
        <v>[Hybrid-14]</v>
      </c>
      <c r="B18" s="54" t="s">
        <v>137</v>
      </c>
      <c r="C18" s="54"/>
      <c r="D18" s="54" t="s">
        <v>138</v>
      </c>
      <c r="E18" s="54" t="s">
        <v>139</v>
      </c>
      <c r="F18" s="54"/>
      <c r="G18" s="53"/>
      <c r="H18" s="85"/>
      <c r="I18" s="53" t="s">
        <v>51</v>
      </c>
    </row>
    <row r="19" spans="1:9" s="1" customFormat="1" ht="71.400000000000006">
      <c r="A19" s="54" t="str">
        <f t="shared" si="0"/>
        <v>[Hybrid-15]</v>
      </c>
      <c r="B19" s="54" t="s">
        <v>115</v>
      </c>
      <c r="C19" s="54"/>
      <c r="D19" s="56" t="s">
        <v>81</v>
      </c>
      <c r="E19" s="56" t="s">
        <v>59</v>
      </c>
      <c r="F19" s="50"/>
      <c r="G19" s="53"/>
      <c r="H19" s="85"/>
      <c r="I19" s="53" t="s">
        <v>51</v>
      </c>
    </row>
    <row r="20" spans="1:9" s="1" customFormat="1" ht="20.399999999999999">
      <c r="A20" s="54" t="str">
        <f t="shared" si="0"/>
        <v>[Hybrid-16]</v>
      </c>
      <c r="B20" s="54" t="s">
        <v>116</v>
      </c>
      <c r="C20" s="54"/>
      <c r="D20" s="54" t="s">
        <v>117</v>
      </c>
      <c r="E20" s="71" t="s">
        <v>129</v>
      </c>
      <c r="F20" s="54"/>
      <c r="G20" s="53"/>
      <c r="H20" s="85"/>
      <c r="I20" s="53" t="s">
        <v>51</v>
      </c>
    </row>
    <row r="21" spans="1:9" s="1" customFormat="1" ht="20.399999999999999">
      <c r="A21" s="54" t="str">
        <f t="shared" si="0"/>
        <v>[Hybrid-17]</v>
      </c>
      <c r="B21" s="54" t="s">
        <v>118</v>
      </c>
      <c r="C21" s="54"/>
      <c r="D21" s="54" t="s">
        <v>119</v>
      </c>
      <c r="E21" s="71" t="s">
        <v>130</v>
      </c>
      <c r="F21" s="71"/>
      <c r="G21" s="53"/>
      <c r="H21" s="85"/>
      <c r="I21" s="53" t="s">
        <v>51</v>
      </c>
    </row>
    <row r="22" spans="1:9" s="1" customFormat="1" ht="30.6">
      <c r="A22" s="54" t="str">
        <f t="shared" ref="A22:A28" si="5">IF(OR(B22&lt;&gt;"",E22&lt;&gt;""),"["&amp;TEXT($B$2,"#")&amp;"-"&amp;TEXT(ROW()-4,"##")&amp;"]","")</f>
        <v>[Hybrid-18]</v>
      </c>
      <c r="B22" s="54" t="s">
        <v>131</v>
      </c>
      <c r="C22" s="54"/>
      <c r="D22" s="54" t="s">
        <v>132</v>
      </c>
      <c r="E22" s="71" t="s">
        <v>133</v>
      </c>
      <c r="F22" s="71"/>
      <c r="G22" s="53"/>
      <c r="H22" s="85"/>
      <c r="I22" s="53" t="s">
        <v>51</v>
      </c>
    </row>
    <row r="23" spans="1:9" ht="40.799999999999997">
      <c r="A23" s="54" t="str">
        <f t="shared" si="5"/>
        <v>[Hybrid-19]</v>
      </c>
      <c r="B23" s="102" t="s">
        <v>148</v>
      </c>
      <c r="C23" s="54" t="s">
        <v>140</v>
      </c>
      <c r="D23" s="54" t="s">
        <v>142</v>
      </c>
      <c r="E23" s="54" t="s">
        <v>141</v>
      </c>
      <c r="F23" s="71"/>
      <c r="G23" s="53"/>
      <c r="H23" s="85"/>
      <c r="I23" s="53" t="s">
        <v>51</v>
      </c>
    </row>
    <row r="24" spans="1:9" ht="40.799999999999997">
      <c r="A24" s="54" t="str">
        <f t="shared" si="5"/>
        <v>[Hybrid-20]</v>
      </c>
      <c r="B24" s="103"/>
      <c r="C24" s="54"/>
      <c r="D24" s="51" t="s">
        <v>143</v>
      </c>
      <c r="E24" s="54" t="s">
        <v>113</v>
      </c>
      <c r="F24" s="54"/>
      <c r="G24" s="53"/>
      <c r="H24" s="85"/>
      <c r="I24" s="53" t="s">
        <v>51</v>
      </c>
    </row>
    <row r="25" spans="1:9" ht="61.2">
      <c r="A25" s="54" t="str">
        <f t="shared" si="5"/>
        <v>[Hybrid-21]</v>
      </c>
      <c r="B25" s="103"/>
      <c r="C25" s="54" t="s">
        <v>80</v>
      </c>
      <c r="D25" s="51" t="s">
        <v>144</v>
      </c>
      <c r="E25" s="54" t="s">
        <v>54</v>
      </c>
      <c r="F25" s="54"/>
      <c r="G25" s="53"/>
      <c r="H25" s="85"/>
      <c r="I25" s="53" t="s">
        <v>51</v>
      </c>
    </row>
    <row r="26" spans="1:9" ht="51">
      <c r="A26" s="54" t="str">
        <f t="shared" si="5"/>
        <v>[Hybrid-22]</v>
      </c>
      <c r="B26" s="103"/>
      <c r="C26" s="54"/>
      <c r="D26" s="51" t="s">
        <v>145</v>
      </c>
      <c r="E26" s="54" t="s">
        <v>125</v>
      </c>
      <c r="F26" s="54"/>
      <c r="G26" s="53"/>
      <c r="H26" s="85"/>
      <c r="I26" s="53" t="s">
        <v>51</v>
      </c>
    </row>
    <row r="27" spans="1:9" ht="51">
      <c r="A27" s="54" t="str">
        <f t="shared" si="5"/>
        <v>[Hybrid-23]</v>
      </c>
      <c r="B27" s="103"/>
      <c r="C27" s="54"/>
      <c r="D27" s="51" t="s">
        <v>147</v>
      </c>
      <c r="E27" s="54" t="s">
        <v>126</v>
      </c>
      <c r="F27" s="54"/>
      <c r="G27" s="53"/>
      <c r="H27" s="85"/>
      <c r="I27" s="53" t="s">
        <v>51</v>
      </c>
    </row>
    <row r="28" spans="1:9" ht="51">
      <c r="A28" s="54" t="str">
        <f t="shared" si="5"/>
        <v>[Hybrid-24]</v>
      </c>
      <c r="B28" s="104"/>
      <c r="C28" s="54"/>
      <c r="D28" s="51" t="s">
        <v>146</v>
      </c>
      <c r="E28" s="54" t="s">
        <v>134</v>
      </c>
      <c r="F28" s="54"/>
      <c r="G28" s="53"/>
      <c r="H28" s="85"/>
      <c r="I28" s="53" t="s">
        <v>51</v>
      </c>
    </row>
    <row r="29" spans="1:9">
      <c r="F29" s="54"/>
    </row>
    <row r="30" spans="1:9">
      <c r="F30" s="54"/>
    </row>
    <row r="31" spans="1:9">
      <c r="F31" s="54"/>
    </row>
    <row r="32" spans="1:9">
      <c r="F32" s="54"/>
    </row>
    <row r="33" spans="6:6">
      <c r="F33" s="54"/>
    </row>
    <row r="34" spans="6:6">
      <c r="F34" s="54"/>
    </row>
  </sheetData>
  <mergeCells count="1">
    <mergeCell ref="B23:B28"/>
  </mergeCells>
  <dataValidations count="1">
    <dataValidation type="list" operator="equal" allowBlank="1" sqref="G5:G28" xr:uid="{00000000-0002-0000-0200-000000000000}">
      <formula1>"Pass,Fail,Untest,N/A"</formula1>
    </dataValidation>
  </dataValidations>
  <hyperlinks>
    <hyperlink ref="A1" location="'Test report'!A1" display="Back to TestReport" xr:uid="{00000000-0004-0000-0200-000000000000}"/>
    <hyperlink ref="B1" location="BugList!A1" display="To Buglist" xr:uid="{00000000-0004-0000-0200-000001000000}"/>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582</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Test report</vt:lpstr>
      <vt:lpstr>Hybrid</vt:lpstr>
      <vt:lpstr>'Test report'!Print_Area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v1.1</dc:subject>
  <dc:creator>Anh Pham</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Pham Duc Thang (FE FPTU HN)</cp:lastModifiedBy>
  <cp:revision>53</cp:revision>
  <cp:lastPrinted>2011-08-16T02:31:25Z</cp:lastPrinted>
  <dcterms:created xsi:type="dcterms:W3CDTF">2010-11-08T07:29:48Z</dcterms:created>
  <dcterms:modified xsi:type="dcterms:W3CDTF">2022-10-06T01:43:35Z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umber Of Viewer">
    <vt:lpwstr>0</vt:lpwstr>
  </property>
</Properties>
</file>