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glionic\OneDrive - Food and Agriculture Organization\Github\faoswsProducerPrices\Questionnaires2harvest\2021_PPQ\"/>
    </mc:Choice>
  </mc:AlternateContent>
  <bookViews>
    <workbookView xWindow="0" yWindow="0" windowWidth="20496" windowHeight="7620" tabRatio="254"/>
  </bookViews>
  <sheets>
    <sheet name="Annual" sheetId="1" r:id="rId1"/>
    <sheet name="Monthly" sheetId="4" r:id="rId2"/>
  </sheets>
  <externalReferences>
    <externalReference r:id="rId3"/>
  </externalReferences>
  <definedNames>
    <definedName name="countryData">#REF!</definedName>
    <definedName name="_xlnm.Print_Titles" localSheetId="0">Annual!$1:$1</definedName>
    <definedName name="_xlnm.Print_Titles" localSheetId="1">Monthly!$1:$2</definedName>
    <definedName name="refYear1" localSheetId="1">'[1]Cultivos-Anuales'!$F$4</definedName>
    <definedName name="refYear1">Annual!$E$1</definedName>
    <definedName name="refYear2" localSheetId="1">'[1]Cultivos-Anuales'!$J$4</definedName>
    <definedName name="refYear2">Annual!$G$1</definedName>
    <definedName name="table">#REF!</definedName>
    <definedName name="tableHeader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8" i="4" l="1"/>
  <c r="P78" i="4"/>
  <c r="O78" i="4"/>
  <c r="N78" i="4"/>
  <c r="M78" i="4"/>
  <c r="L78" i="4"/>
  <c r="K78" i="4"/>
  <c r="J78" i="4"/>
  <c r="I78" i="4"/>
  <c r="H78" i="4"/>
  <c r="G78" i="4"/>
  <c r="F78" i="4"/>
  <c r="E78" i="4"/>
  <c r="Q76" i="4"/>
  <c r="P76" i="4"/>
  <c r="O76" i="4"/>
  <c r="N76" i="4"/>
  <c r="M76" i="4"/>
  <c r="L76" i="4"/>
  <c r="K76" i="4"/>
  <c r="J76" i="4"/>
  <c r="I76" i="4"/>
  <c r="H76" i="4"/>
  <c r="G76" i="4"/>
  <c r="F76" i="4"/>
  <c r="E76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G33" i="1"/>
  <c r="F33" i="1"/>
  <c r="E33" i="1"/>
  <c r="G75" i="1"/>
  <c r="F75" i="1"/>
  <c r="E75" i="1"/>
  <c r="G77" i="1"/>
  <c r="F77" i="1"/>
  <c r="E77" i="1"/>
</calcChain>
</file>

<file path=xl/sharedStrings.xml><?xml version="1.0" encoding="utf-8"?>
<sst xmlns="http://schemas.openxmlformats.org/spreadsheetml/2006/main" count="470" uniqueCount="161">
  <si>
    <t>Código</t>
  </si>
  <si>
    <t>Productos</t>
  </si>
  <si>
    <t>Cantidad</t>
  </si>
  <si>
    <t>Unidad</t>
  </si>
  <si>
    <t>CPC</t>
  </si>
  <si>
    <t>Moneda</t>
  </si>
  <si>
    <t/>
  </si>
  <si>
    <t>0113</t>
  </si>
  <si>
    <t>Arroz en cáscara</t>
  </si>
  <si>
    <t>0115</t>
  </si>
  <si>
    <t>Cebada</t>
  </si>
  <si>
    <t>0117</t>
  </si>
  <si>
    <t>Avena</t>
  </si>
  <si>
    <t>0112</t>
  </si>
  <si>
    <t>Maíz</t>
  </si>
  <si>
    <t>0118</t>
  </si>
  <si>
    <t>Mijo</t>
  </si>
  <si>
    <t>0114</t>
  </si>
  <si>
    <t>Sorgo</t>
  </si>
  <si>
    <t>01195</t>
  </si>
  <si>
    <t>Alpiste</t>
  </si>
  <si>
    <t>01199.90</t>
  </si>
  <si>
    <t>Cereales ncp</t>
  </si>
  <si>
    <t>Tubérculos</t>
  </si>
  <si>
    <t>01520.01</t>
  </si>
  <si>
    <t>Yuca (Mandioca)</t>
  </si>
  <si>
    <t>01510</t>
  </si>
  <si>
    <t>Patatas</t>
  </si>
  <si>
    <t>01540</t>
  </si>
  <si>
    <t>Ñame</t>
  </si>
  <si>
    <t>01591</t>
  </si>
  <si>
    <t>Yautia Malanga</t>
  </si>
  <si>
    <t>01550</t>
  </si>
  <si>
    <t>Taro (Colocasia)</t>
  </si>
  <si>
    <t>01599.10</t>
  </si>
  <si>
    <t>Raíces y tubérculos ncp</t>
  </si>
  <si>
    <t xml:space="preserve">Cultivos azucareros </t>
  </si>
  <si>
    <t>01802</t>
  </si>
  <si>
    <t>Caña de Azúcar</t>
  </si>
  <si>
    <t>Legumbres</t>
  </si>
  <si>
    <t>01701</t>
  </si>
  <si>
    <t>Frijoles Secos</t>
  </si>
  <si>
    <t>Cultivos Oleaginosas</t>
  </si>
  <si>
    <t>0141</t>
  </si>
  <si>
    <t>Soja</t>
  </si>
  <si>
    <t>0142</t>
  </si>
  <si>
    <t>Maní (cacahuete) con cáscara</t>
  </si>
  <si>
    <t>0143</t>
  </si>
  <si>
    <t>Semilla de Algodón</t>
  </si>
  <si>
    <t>01921.01</t>
  </si>
  <si>
    <t>Algodón sin desmotar</t>
  </si>
  <si>
    <t>01460</t>
  </si>
  <si>
    <t>Nuez de coco</t>
  </si>
  <si>
    <t>01444</t>
  </si>
  <si>
    <t>Semilla de Sésamo</t>
  </si>
  <si>
    <t>01491.02</t>
  </si>
  <si>
    <t>Almendra de palma</t>
  </si>
  <si>
    <t>01491.01</t>
  </si>
  <si>
    <t>Palma Aceitera</t>
  </si>
  <si>
    <t>01447</t>
  </si>
  <si>
    <t>Ricino</t>
  </si>
  <si>
    <t>Hortalizas</t>
  </si>
  <si>
    <t>01234</t>
  </si>
  <si>
    <t>Tomates</t>
  </si>
  <si>
    <t>01253.02</t>
  </si>
  <si>
    <t>Cebollas, chalotes secas</t>
  </si>
  <si>
    <t>01212</t>
  </si>
  <si>
    <t>Coles</t>
  </si>
  <si>
    <t>01290.90</t>
  </si>
  <si>
    <t>Hortalizas frescas ncp</t>
  </si>
  <si>
    <t>Frutas</t>
  </si>
  <si>
    <t>01312</t>
  </si>
  <si>
    <t>Bananos</t>
  </si>
  <si>
    <t>Bananas Cavendish</t>
  </si>
  <si>
    <t>Otros bananos (excluyendo Cavendish y bananos para cocinar)</t>
  </si>
  <si>
    <t>01313</t>
  </si>
  <si>
    <t>Plátanos y otros</t>
  </si>
  <si>
    <t>Plátanos</t>
  </si>
  <si>
    <t>Bananos para cocinar</t>
  </si>
  <si>
    <t>01318</t>
  </si>
  <si>
    <t>Piñas</t>
  </si>
  <si>
    <t>01323</t>
  </si>
  <si>
    <t>Naranjas</t>
  </si>
  <si>
    <t>01329</t>
  </si>
  <si>
    <t>Cítricos ncp</t>
  </si>
  <si>
    <t>01359.90</t>
  </si>
  <si>
    <t>Frutas Frescas ncp</t>
  </si>
  <si>
    <t>Estimulantes</t>
  </si>
  <si>
    <t>01610</t>
  </si>
  <si>
    <t>Café Verde</t>
  </si>
  <si>
    <t>01640</t>
  </si>
  <si>
    <t>Cacao en Grano</t>
  </si>
  <si>
    <t>Tabaco</t>
  </si>
  <si>
    <t>01970</t>
  </si>
  <si>
    <t>Tabaco en bruto</t>
  </si>
  <si>
    <t>Fibras, de origen vegetal o animal</t>
  </si>
  <si>
    <t>01921.02</t>
  </si>
  <si>
    <t>Fibra de Algodón</t>
  </si>
  <si>
    <t>01929.06</t>
  </si>
  <si>
    <t>Otras fibras de agaves</t>
  </si>
  <si>
    <t>GANADERÍA</t>
  </si>
  <si>
    <t>Animales - Peso Vivo</t>
  </si>
  <si>
    <t>21111.01b</t>
  </si>
  <si>
    <t>Ganado peso vivo</t>
  </si>
  <si>
    <t>21115b</t>
  </si>
  <si>
    <t>Ovejas peso vivo</t>
  </si>
  <si>
    <t>21116b</t>
  </si>
  <si>
    <t>Caprinos peso vivo</t>
  </si>
  <si>
    <t>21113.01b</t>
  </si>
  <si>
    <t>Cerdo peso vivo</t>
  </si>
  <si>
    <t>21118.01b</t>
  </si>
  <si>
    <t>Caballo peso vivo</t>
  </si>
  <si>
    <t>21118.02b</t>
  </si>
  <si>
    <t>Asno peso vivo</t>
  </si>
  <si>
    <t>21121b</t>
  </si>
  <si>
    <t>Pollo peso vivo</t>
  </si>
  <si>
    <t>21118.03b</t>
  </si>
  <si>
    <t>Mulos (incluso burdégano)</t>
  </si>
  <si>
    <t>Carne Indígena</t>
  </si>
  <si>
    <t>21111.01i</t>
  </si>
  <si>
    <t>Carne de ganado vacuno con hueso, fresca o refrigerada</t>
  </si>
  <si>
    <t>21113.01i</t>
  </si>
  <si>
    <t>Carne de cerdo con hueso, fresca o refrigerada</t>
  </si>
  <si>
    <t>21115i</t>
  </si>
  <si>
    <t>Carne de ovino, fresca o refrigerada</t>
  </si>
  <si>
    <t>21116i</t>
  </si>
  <si>
    <t>Carne de caprino, fresca o refrigerada</t>
  </si>
  <si>
    <t>21121i</t>
  </si>
  <si>
    <t>Carne de pollo (incluso pintadas), fresca o refrigerada</t>
  </si>
  <si>
    <t>21118.01i</t>
  </si>
  <si>
    <t>Carne de Caballo Indígena</t>
  </si>
  <si>
    <t>Leche</t>
  </si>
  <si>
    <t>02211</t>
  </si>
  <si>
    <t>Leche de vaca, entera fresca</t>
  </si>
  <si>
    <t>Huevos</t>
  </si>
  <si>
    <t>0231</t>
  </si>
  <si>
    <t>Huevos de Gallina</t>
  </si>
  <si>
    <t>Miel</t>
  </si>
  <si>
    <t>02910</t>
  </si>
  <si>
    <t>Aceites Vegetales</t>
  </si>
  <si>
    <t>2165</t>
  </si>
  <si>
    <t>Aceite de Palma</t>
  </si>
  <si>
    <t>Cód-
igo</t>
  </si>
  <si>
    <t>Canti-
dad</t>
  </si>
  <si>
    <t>Uni-
dad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</si>
  <si>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</si>
  <si>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</si>
  <si>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</si>
  <si>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</si>
  <si>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</si>
  <si>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</si>
  <si>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</si>
  <si>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</si>
  <si>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Sept.</t>
  </si>
  <si>
    <t>Octubre</t>
  </si>
  <si>
    <t>Nov.</t>
  </si>
  <si>
    <t>Dic.</t>
  </si>
  <si>
    <t xml:space="preserve"> Raíces y tubérculos ncp</t>
  </si>
  <si>
    <t>NIO</t>
  </si>
  <si>
    <t>01312.01</t>
  </si>
  <si>
    <t>01312.02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</si>
</sst>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rgb="FF0070C0"/>
      <name val="Arial"/>
      <family val="2"/>
    </font>
    <font>
      <sz val="9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u/>
      <sz val="10"/>
      <name val="Arial"/>
      <family val="2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9" fontId="1" fillId="0" borderId="0" applyFont="0" applyFill="0" applyBorder="0" applyAlignment="0" applyProtection="0"/>
    <xf numFmtId="0" fontId="1" fillId="0" borderId="0"/>
  </cellStyleXfs>
  <cellXfs count="79">
    <xf numFmtId="0" fontId="0" fillId="0" borderId="0" xfId="0"/>
    <xf numFmtId="0" fontId="3" fillId="0" borderId="0" xfId="0" applyFont="1"/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3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wrapText="1"/>
    </xf>
    <xf numFmtId="1" fontId="4" fillId="0" borderId="1" xfId="0" applyNumberFormat="1" applyFont="1" applyBorder="1" applyAlignment="1">
      <alignment horizontal="left"/>
    </xf>
    <xf numFmtId="0" fontId="0" fillId="0" borderId="1" xfId="0" applyFill="1" applyBorder="1" applyAlignment="1">
      <alignment wrapText="1"/>
    </xf>
    <xf numFmtId="0" fontId="0" fillId="0" borderId="1" xfId="0" applyFill="1" applyBorder="1"/>
    <xf numFmtId="0" fontId="3" fillId="0" borderId="1" xfId="0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right"/>
    </xf>
    <xf numFmtId="0" fontId="2" fillId="0" borderId="1" xfId="0" applyFont="1" applyFill="1" applyBorder="1" applyAlignment="1"/>
    <xf numFmtId="0" fontId="2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right" vertical="center"/>
    </xf>
    <xf numFmtId="0" fontId="8" fillId="0" borderId="1" xfId="0" applyFont="1" applyBorder="1" applyAlignment="1">
      <alignment wrapText="1"/>
    </xf>
    <xf numFmtId="0" fontId="9" fillId="0" borderId="1" xfId="0" applyFont="1" applyBorder="1"/>
    <xf numFmtId="0" fontId="0" fillId="0" borderId="1" xfId="0" applyFill="1" applyBorder="1" applyAlignment="1">
      <alignment horizontal="right"/>
    </xf>
    <xf numFmtId="0" fontId="8" fillId="0" borderId="4" xfId="0" applyFont="1" applyBorder="1"/>
    <xf numFmtId="0" fontId="8" fillId="0" borderId="0" xfId="0" applyFont="1"/>
    <xf numFmtId="0" fontId="3" fillId="0" borderId="0" xfId="0" applyFont="1" applyFill="1"/>
    <xf numFmtId="0" fontId="2" fillId="0" borderId="2" xfId="0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/>
    <xf numFmtId="0" fontId="3" fillId="0" borderId="0" xfId="0" applyFont="1" applyFill="1" applyBorder="1" applyAlignment="1">
      <alignment horizontal="left" vertical="center"/>
    </xf>
    <xf numFmtId="0" fontId="3" fillId="0" borderId="0" xfId="0" applyNumberFormat="1" applyFont="1" applyFill="1" applyBorder="1" applyAlignment="1">
      <alignment vertical="center"/>
    </xf>
    <xf numFmtId="0" fontId="10" fillId="0" borderId="0" xfId="0" applyFont="1" applyFill="1"/>
    <xf numFmtId="0" fontId="3" fillId="0" borderId="0" xfId="0" applyFont="1" applyFill="1" applyBorder="1"/>
    <xf numFmtId="0" fontId="2" fillId="0" borderId="1" xfId="0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/>
    <xf numFmtId="164" fontId="3" fillId="0" borderId="1" xfId="0" applyNumberFormat="1" applyFont="1" applyFill="1" applyBorder="1" applyAlignment="1">
      <alignment horizontal="right"/>
    </xf>
    <xf numFmtId="164" fontId="6" fillId="0" borderId="1" xfId="0" applyNumberFormat="1" applyFont="1" applyFill="1" applyBorder="1" applyAlignment="1">
      <alignment horizontal="right"/>
    </xf>
    <xf numFmtId="164" fontId="3" fillId="0" borderId="1" xfId="0" applyNumberFormat="1" applyFont="1" applyFill="1" applyBorder="1" applyAlignment="1">
      <alignment horizontal="right" vertical="center"/>
    </xf>
    <xf numFmtId="0" fontId="3" fillId="3" borderId="1" xfId="0" applyFont="1" applyFill="1" applyBorder="1"/>
    <xf numFmtId="0" fontId="11" fillId="2" borderId="3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vertical="center"/>
    </xf>
    <xf numFmtId="0" fontId="3" fillId="0" borderId="0" xfId="1" applyFont="1"/>
    <xf numFmtId="0" fontId="2" fillId="2" borderId="4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wrapText="1"/>
    </xf>
    <xf numFmtId="0" fontId="2" fillId="0" borderId="4" xfId="1" applyFont="1" applyFill="1" applyBorder="1" applyAlignment="1">
      <alignment horizontal="center" vertical="center" wrapText="1"/>
    </xf>
    <xf numFmtId="0" fontId="2" fillId="0" borderId="4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wrapText="1"/>
    </xf>
    <xf numFmtId="1" fontId="4" fillId="0" borderId="1" xfId="1" applyNumberFormat="1" applyFont="1" applyBorder="1" applyAlignment="1">
      <alignment horizontal="left"/>
    </xf>
    <xf numFmtId="0" fontId="3" fillId="0" borderId="1" xfId="1" applyFill="1" applyBorder="1" applyAlignment="1">
      <alignment wrapText="1"/>
    </xf>
    <xf numFmtId="0" fontId="3" fillId="0" borderId="1" xfId="1" applyFill="1" applyBorder="1"/>
    <xf numFmtId="0" fontId="3" fillId="0" borderId="1" xfId="1" applyFont="1" applyFill="1" applyBorder="1" applyAlignment="1">
      <alignment horizontal="center" vertical="center"/>
    </xf>
    <xf numFmtId="2" fontId="3" fillId="0" borderId="1" xfId="1" applyNumberFormat="1" applyFont="1" applyFill="1" applyBorder="1"/>
    <xf numFmtId="2" fontId="3" fillId="0" borderId="1" xfId="1" applyNumberFormat="1" applyFont="1" applyFill="1" applyBorder="1" applyAlignment="1">
      <alignment horizontal="center" vertical="center"/>
    </xf>
    <xf numFmtId="0" fontId="2" fillId="0" borderId="1" xfId="1" applyFont="1" applyFill="1" applyBorder="1" applyAlignment="1"/>
    <xf numFmtId="0" fontId="2" fillId="0" borderId="1" xfId="1" applyFont="1" applyFill="1" applyBorder="1" applyAlignment="1">
      <alignment horizontal="left"/>
    </xf>
    <xf numFmtId="0" fontId="7" fillId="0" borderId="1" xfId="1" applyFont="1" applyFill="1" applyBorder="1" applyAlignment="1">
      <alignment wrapText="1"/>
    </xf>
    <xf numFmtId="0" fontId="3" fillId="0" borderId="1" xfId="1" applyFont="1" applyFill="1" applyBorder="1" applyAlignment="1">
      <alignment horizontal="right" vertical="center"/>
    </xf>
    <xf numFmtId="0" fontId="8" fillId="0" borderId="1" xfId="1" applyFont="1" applyBorder="1" applyAlignment="1">
      <alignment wrapText="1"/>
    </xf>
    <xf numFmtId="0" fontId="9" fillId="0" borderId="1" xfId="1" applyFont="1" applyBorder="1"/>
    <xf numFmtId="0" fontId="3" fillId="0" borderId="1" xfId="1" applyFill="1" applyBorder="1" applyAlignment="1">
      <alignment horizontal="right"/>
    </xf>
    <xf numFmtId="0" fontId="8" fillId="0" borderId="4" xfId="1" applyFont="1" applyBorder="1"/>
    <xf numFmtId="0" fontId="8" fillId="0" borderId="0" xfId="1" applyFont="1"/>
    <xf numFmtId="0" fontId="3" fillId="0" borderId="0" xfId="1" applyFont="1" applyFill="1"/>
    <xf numFmtId="2" fontId="3" fillId="0" borderId="1" xfId="1" applyNumberFormat="1" applyFont="1" applyFill="1" applyBorder="1" applyAlignment="1">
      <alignment vertical="center"/>
    </xf>
    <xf numFmtId="0" fontId="3" fillId="0" borderId="0" xfId="1" applyFont="1" applyFill="1" applyBorder="1" applyAlignment="1">
      <alignment horizontal="center" vertical="center"/>
    </xf>
    <xf numFmtId="49" fontId="4" fillId="0" borderId="0" xfId="1" applyNumberFormat="1" applyFont="1" applyFill="1" applyBorder="1" applyAlignment="1"/>
    <xf numFmtId="0" fontId="3" fillId="0" borderId="0" xfId="1" applyFont="1" applyFill="1" applyBorder="1" applyAlignment="1">
      <alignment horizontal="left" vertical="center"/>
    </xf>
    <xf numFmtId="0" fontId="3" fillId="0" borderId="0" xfId="1" applyNumberFormat="1" applyFont="1" applyFill="1" applyBorder="1" applyAlignment="1">
      <alignment vertical="center"/>
    </xf>
    <xf numFmtId="0" fontId="10" fillId="0" borderId="0" xfId="1" applyFont="1" applyFill="1"/>
    <xf numFmtId="0" fontId="3" fillId="0" borderId="0" xfId="1" applyFont="1" applyBorder="1"/>
    <xf numFmtId="0" fontId="3" fillId="0" borderId="0" xfId="1" applyFont="1" applyFill="1" applyBorder="1"/>
    <xf numFmtId="0" fontId="4" fillId="0" borderId="4" xfId="1" applyNumberFormat="1" applyFont="1" applyFill="1" applyBorder="1" applyAlignment="1"/>
    <xf numFmtId="0" fontId="4" fillId="0" borderId="1" xfId="0" applyNumberFormat="1" applyFont="1" applyFill="1" applyBorder="1" applyAlignment="1"/>
    <xf numFmtId="0" fontId="3" fillId="3" borderId="1" xfId="1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3" fillId="3" borderId="1" xfId="1" applyFont="1" applyFill="1" applyBorder="1"/>
    <xf numFmtId="0" fontId="4" fillId="0" borderId="1" xfId="0" applyFont="1" applyFill="1" applyBorder="1" applyAlignment="1">
      <alignment vertical="center"/>
    </xf>
    <xf numFmtId="164" fontId="3" fillId="3" borderId="1" xfId="0" applyNumberFormat="1" applyFont="1" applyFill="1" applyBorder="1" applyAlignment="1">
      <alignment horizontal="right"/>
    </xf>
    <xf numFmtId="1" fontId="4" fillId="0" borderId="1" xfId="0" quotePrefix="1" applyNumberFormat="1" applyFont="1" applyBorder="1" applyAlignment="1">
      <alignment horizontal="left"/>
    </xf>
  </cellXfs>
  <cellStyles count="4">
    <cellStyle name="Normal" xfId="0" builtinId="0"/>
    <cellStyle name="Normal 2" xfId="1"/>
    <cellStyle name="Normal 3" xfId="3"/>
    <cellStyle name="Percent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aleri\Food%20and%20Agriculture%20Organization\ESS%20-%20prices\all_country_data\Nicaragua\FAO_558_PRECIOS_QUEST_2021_Nicaragu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tada"/>
      <sheetName val="Instrucciones"/>
      <sheetName val="Definiciones"/>
      <sheetName val="Cultivos-Anuales"/>
      <sheetName val="Cultivos-Mensuales"/>
      <sheetName val="InfoAdicional"/>
      <sheetName val="Metadatos"/>
      <sheetName val="Feedback"/>
      <sheetName val="Anexo -Factores de conversio"/>
    </sheetNames>
    <sheetDataSet>
      <sheetData sheetId="0"/>
      <sheetData sheetId="1"/>
      <sheetData sheetId="2"/>
      <sheetData sheetId="3">
        <row r="4">
          <cell r="F4">
            <v>2018</v>
          </cell>
          <cell r="J4">
            <v>2020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tabSelected="1" topLeftCell="A34" zoomScale="140" zoomScaleNormal="140" workbookViewId="0">
      <selection activeCell="A35" sqref="A35"/>
    </sheetView>
  </sheetViews>
  <sheetFormatPr defaultColWidth="11.33203125" defaultRowHeight="13.2" x14ac:dyDescent="0.25"/>
  <cols>
    <col min="1" max="1" width="9.33203125" style="22" customWidth="1"/>
    <col min="2" max="2" width="46.6640625" style="22" customWidth="1"/>
    <col min="3" max="3" width="10.109375" style="22" customWidth="1"/>
    <col min="4" max="4" width="14.33203125" style="22" customWidth="1"/>
    <col min="5" max="5" width="10.109375" style="22" bestFit="1" customWidth="1"/>
    <col min="6" max="7" width="13.33203125" style="22" bestFit="1" customWidth="1"/>
    <col min="8" max="16384" width="11.33203125" style="22"/>
  </cols>
  <sheetData>
    <row r="1" spans="1:7" s="4" customFormat="1" ht="27" customHeight="1" x14ac:dyDescent="0.25">
      <c r="A1" s="2" t="s">
        <v>0</v>
      </c>
      <c r="B1" s="2" t="s">
        <v>1</v>
      </c>
      <c r="C1" s="2" t="s">
        <v>2</v>
      </c>
      <c r="D1" s="3" t="s">
        <v>3</v>
      </c>
      <c r="E1" s="3">
        <v>2018</v>
      </c>
      <c r="F1" s="3">
        <v>2019</v>
      </c>
      <c r="G1" s="3">
        <v>2020</v>
      </c>
    </row>
    <row r="2" spans="1:7" s="4" customFormat="1" x14ac:dyDescent="0.25">
      <c r="A2" s="72">
        <v>558</v>
      </c>
      <c r="B2" s="5" t="s">
        <v>5</v>
      </c>
      <c r="C2" s="30"/>
      <c r="D2" s="6"/>
      <c r="E2" s="76" t="s">
        <v>158</v>
      </c>
      <c r="F2" s="76" t="s">
        <v>158</v>
      </c>
      <c r="G2" s="76" t="s">
        <v>158</v>
      </c>
    </row>
    <row r="3" spans="1:7" s="4" customFormat="1" ht="25.5" customHeight="1" x14ac:dyDescent="0.25">
      <c r="A3" s="8" t="s">
        <v>7</v>
      </c>
      <c r="B3" s="9" t="s">
        <v>8</v>
      </c>
      <c r="C3" s="10">
        <v>1</v>
      </c>
      <c r="D3" s="11"/>
      <c r="E3" s="12" t="s">
        <v>6</v>
      </c>
      <c r="F3" s="12" t="s">
        <v>6</v>
      </c>
      <c r="G3" s="12" t="s">
        <v>6</v>
      </c>
    </row>
    <row r="4" spans="1:7" s="4" customFormat="1" ht="25.5" customHeight="1" x14ac:dyDescent="0.25">
      <c r="A4" s="8" t="s">
        <v>9</v>
      </c>
      <c r="B4" s="9" t="s">
        <v>10</v>
      </c>
      <c r="C4" s="10">
        <v>1</v>
      </c>
      <c r="D4" s="11"/>
      <c r="E4" s="12" t="s">
        <v>6</v>
      </c>
      <c r="F4" s="12" t="s">
        <v>6</v>
      </c>
      <c r="G4" s="12" t="s">
        <v>6</v>
      </c>
    </row>
    <row r="5" spans="1:7" s="4" customFormat="1" ht="25.5" customHeight="1" x14ac:dyDescent="0.25">
      <c r="A5" s="8" t="s">
        <v>11</v>
      </c>
      <c r="B5" s="9" t="s">
        <v>12</v>
      </c>
      <c r="C5" s="10">
        <v>1</v>
      </c>
      <c r="D5" s="11"/>
      <c r="E5" s="12" t="s">
        <v>6</v>
      </c>
      <c r="F5" s="12" t="s">
        <v>6</v>
      </c>
      <c r="G5" s="12" t="s">
        <v>6</v>
      </c>
    </row>
    <row r="6" spans="1:7" s="4" customFormat="1" ht="25.5" customHeight="1" x14ac:dyDescent="0.25">
      <c r="A6" s="8" t="s">
        <v>13</v>
      </c>
      <c r="B6" s="9" t="s">
        <v>14</v>
      </c>
      <c r="C6" s="10">
        <v>1</v>
      </c>
      <c r="D6" s="11"/>
      <c r="E6" s="31">
        <v>10869.5</v>
      </c>
      <c r="F6" s="31">
        <v>10465.371990000001</v>
      </c>
      <c r="G6" s="31">
        <v>10412.981</v>
      </c>
    </row>
    <row r="7" spans="1:7" s="4" customFormat="1" ht="25.5" customHeight="1" x14ac:dyDescent="0.25">
      <c r="A7" s="8" t="s">
        <v>15</v>
      </c>
      <c r="B7" s="9" t="s">
        <v>16</v>
      </c>
      <c r="C7" s="10">
        <v>1</v>
      </c>
      <c r="D7" s="11"/>
      <c r="E7" s="32" t="s">
        <v>6</v>
      </c>
      <c r="F7" s="32" t="s">
        <v>6</v>
      </c>
      <c r="G7" s="32" t="s">
        <v>6</v>
      </c>
    </row>
    <row r="8" spans="1:7" s="4" customFormat="1" ht="25.5" customHeight="1" x14ac:dyDescent="0.25">
      <c r="A8" s="8" t="s">
        <v>17</v>
      </c>
      <c r="B8" s="9" t="s">
        <v>18</v>
      </c>
      <c r="C8" s="10">
        <v>1</v>
      </c>
      <c r="D8" s="11"/>
      <c r="E8" s="31">
        <v>10173.852000000001</v>
      </c>
      <c r="F8" s="31">
        <v>9782.5500000000011</v>
      </c>
      <c r="G8" s="31">
        <v>9369.509</v>
      </c>
    </row>
    <row r="9" spans="1:7" s="4" customFormat="1" ht="25.5" customHeight="1" x14ac:dyDescent="0.25">
      <c r="A9" s="8" t="s">
        <v>19</v>
      </c>
      <c r="B9" s="9" t="s">
        <v>20</v>
      </c>
      <c r="C9" s="10">
        <v>1</v>
      </c>
      <c r="D9" s="11"/>
      <c r="E9" s="32" t="s">
        <v>6</v>
      </c>
      <c r="F9" s="32" t="s">
        <v>6</v>
      </c>
      <c r="G9" s="32" t="s">
        <v>6</v>
      </c>
    </row>
    <row r="10" spans="1:7" s="4" customFormat="1" ht="25.5" customHeight="1" x14ac:dyDescent="0.25">
      <c r="A10" s="8" t="s">
        <v>21</v>
      </c>
      <c r="B10" s="9" t="s">
        <v>22</v>
      </c>
      <c r="C10" s="10">
        <v>1</v>
      </c>
      <c r="D10" s="11"/>
      <c r="E10" s="32" t="s">
        <v>6</v>
      </c>
      <c r="F10" s="32" t="s">
        <v>6</v>
      </c>
      <c r="G10" s="32" t="s">
        <v>6</v>
      </c>
    </row>
    <row r="11" spans="1:7" s="4" customFormat="1" ht="25.5" customHeight="1" x14ac:dyDescent="0.25">
      <c r="A11" s="8"/>
      <c r="B11" s="7" t="s">
        <v>23</v>
      </c>
      <c r="C11" s="10"/>
      <c r="D11" s="11"/>
      <c r="E11" s="32" t="s">
        <v>6</v>
      </c>
      <c r="F11" s="32" t="s">
        <v>6</v>
      </c>
      <c r="G11" s="32" t="s">
        <v>6</v>
      </c>
    </row>
    <row r="12" spans="1:7" s="4" customFormat="1" ht="25.5" customHeight="1" x14ac:dyDescent="0.25">
      <c r="A12" s="8" t="s">
        <v>24</v>
      </c>
      <c r="B12" s="9" t="s">
        <v>25</v>
      </c>
      <c r="C12" s="10">
        <v>1</v>
      </c>
      <c r="D12" s="11"/>
      <c r="E12" s="31">
        <v>7099.0878400000001</v>
      </c>
      <c r="F12" s="31">
        <v>6456.4830000000002</v>
      </c>
      <c r="G12" s="31">
        <v>6360.6140099999993</v>
      </c>
    </row>
    <row r="13" spans="1:7" s="4" customFormat="1" ht="25.5" customHeight="1" x14ac:dyDescent="0.25">
      <c r="A13" s="8" t="s">
        <v>26</v>
      </c>
      <c r="B13" s="9" t="s">
        <v>27</v>
      </c>
      <c r="C13" s="10">
        <v>1</v>
      </c>
      <c r="D13" s="11"/>
      <c r="E13" s="31">
        <v>17304.244000000002</v>
      </c>
      <c r="F13" s="31">
        <v>16141.64228</v>
      </c>
      <c r="G13" s="31">
        <v>23065.079000000002</v>
      </c>
    </row>
    <row r="14" spans="1:7" s="4" customFormat="1" ht="25.5" customHeight="1" x14ac:dyDescent="0.25">
      <c r="A14" s="8" t="s">
        <v>28</v>
      </c>
      <c r="B14" s="9" t="s">
        <v>29</v>
      </c>
      <c r="C14" s="10">
        <v>1</v>
      </c>
      <c r="D14" s="11"/>
      <c r="E14" s="32" t="s">
        <v>6</v>
      </c>
      <c r="F14" s="32" t="s">
        <v>6</v>
      </c>
      <c r="G14" s="32" t="s">
        <v>6</v>
      </c>
    </row>
    <row r="15" spans="1:7" s="4" customFormat="1" ht="25.5" customHeight="1" x14ac:dyDescent="0.25">
      <c r="A15" s="8" t="s">
        <v>30</v>
      </c>
      <c r="B15" s="9" t="s">
        <v>31</v>
      </c>
      <c r="C15" s="10">
        <v>1</v>
      </c>
      <c r="D15" s="11"/>
      <c r="E15" s="31">
        <v>6779.7419300000001</v>
      </c>
      <c r="F15" s="31">
        <v>8521.6880000000001</v>
      </c>
      <c r="G15" s="31">
        <v>8826.0339999999997</v>
      </c>
    </row>
    <row r="16" spans="1:7" s="4" customFormat="1" ht="25.5" customHeight="1" x14ac:dyDescent="0.25">
      <c r="A16" s="8" t="s">
        <v>32</v>
      </c>
      <c r="B16" s="9" t="s">
        <v>33</v>
      </c>
      <c r="C16" s="10">
        <v>1</v>
      </c>
      <c r="D16" s="11"/>
      <c r="E16" s="32" t="s">
        <v>6</v>
      </c>
      <c r="F16" s="32" t="s">
        <v>6</v>
      </c>
      <c r="G16" s="32" t="s">
        <v>6</v>
      </c>
    </row>
    <row r="17" spans="1:7" s="4" customFormat="1" ht="25.5" customHeight="1" x14ac:dyDescent="0.25">
      <c r="A17" s="8" t="s">
        <v>34</v>
      </c>
      <c r="B17" s="9" t="s">
        <v>35</v>
      </c>
      <c r="C17" s="10">
        <v>1</v>
      </c>
      <c r="D17" s="11"/>
      <c r="E17" s="32" t="s">
        <v>6</v>
      </c>
      <c r="F17" s="32" t="s">
        <v>6</v>
      </c>
      <c r="G17" s="32" t="s">
        <v>6</v>
      </c>
    </row>
    <row r="18" spans="1:7" s="4" customFormat="1" ht="25.5" customHeight="1" x14ac:dyDescent="0.25">
      <c r="A18" s="8"/>
      <c r="B18" s="13" t="s">
        <v>36</v>
      </c>
      <c r="C18" s="10"/>
      <c r="D18" s="11"/>
      <c r="E18" s="32" t="s">
        <v>6</v>
      </c>
      <c r="F18" s="32" t="s">
        <v>6</v>
      </c>
      <c r="G18" s="32" t="s">
        <v>6</v>
      </c>
    </row>
    <row r="19" spans="1:7" s="4" customFormat="1" ht="25.5" customHeight="1" x14ac:dyDescent="0.25">
      <c r="A19" s="8" t="s">
        <v>37</v>
      </c>
      <c r="B19" s="9" t="s">
        <v>38</v>
      </c>
      <c r="C19" s="10">
        <v>1</v>
      </c>
      <c r="D19" s="11"/>
      <c r="E19" s="31">
        <v>769.67003577094613</v>
      </c>
      <c r="F19" s="31">
        <v>777.16</v>
      </c>
      <c r="G19" s="31">
        <v>819.32149775479797</v>
      </c>
    </row>
    <row r="20" spans="1:7" s="4" customFormat="1" ht="25.5" customHeight="1" x14ac:dyDescent="0.25">
      <c r="A20" s="8"/>
      <c r="B20" s="7" t="s">
        <v>39</v>
      </c>
      <c r="C20" s="10"/>
      <c r="D20" s="11"/>
      <c r="E20" s="32" t="s">
        <v>6</v>
      </c>
      <c r="F20" s="32" t="s">
        <v>6</v>
      </c>
      <c r="G20" s="32" t="s">
        <v>6</v>
      </c>
    </row>
    <row r="21" spans="1:7" s="4" customFormat="1" ht="25.5" customHeight="1" x14ac:dyDescent="0.25">
      <c r="A21" s="8" t="s">
        <v>40</v>
      </c>
      <c r="B21" s="9" t="s">
        <v>41</v>
      </c>
      <c r="C21" s="10">
        <v>1</v>
      </c>
      <c r="D21" s="11"/>
      <c r="E21" s="31">
        <v>25359.847839999999</v>
      </c>
      <c r="F21" s="31">
        <v>25299.196029999999</v>
      </c>
      <c r="G21" s="31">
        <v>31281.334050000001</v>
      </c>
    </row>
    <row r="22" spans="1:7" s="4" customFormat="1" ht="25.5" customHeight="1" x14ac:dyDescent="0.25">
      <c r="A22" s="8"/>
      <c r="B22" s="14" t="s">
        <v>42</v>
      </c>
      <c r="C22" s="10"/>
      <c r="D22" s="11"/>
      <c r="E22" s="32" t="s">
        <v>6</v>
      </c>
      <c r="F22" s="32" t="s">
        <v>6</v>
      </c>
      <c r="G22" s="32" t="s">
        <v>6</v>
      </c>
    </row>
    <row r="23" spans="1:7" s="4" customFormat="1" ht="25.5" customHeight="1" x14ac:dyDescent="0.25">
      <c r="A23" s="8" t="s">
        <v>43</v>
      </c>
      <c r="B23" s="9" t="s">
        <v>44</v>
      </c>
      <c r="C23" s="10">
        <v>1</v>
      </c>
      <c r="D23" s="11"/>
      <c r="E23" s="33"/>
      <c r="F23" s="33"/>
      <c r="G23" s="33"/>
    </row>
    <row r="24" spans="1:7" s="4" customFormat="1" ht="25.5" customHeight="1" x14ac:dyDescent="0.25">
      <c r="A24" s="8" t="s">
        <v>45</v>
      </c>
      <c r="B24" s="9" t="s">
        <v>46</v>
      </c>
      <c r="C24" s="10">
        <v>1</v>
      </c>
      <c r="D24" s="11"/>
      <c r="E24" s="31">
        <v>13603.743689602667</v>
      </c>
      <c r="F24" s="31">
        <v>15672.561019210279</v>
      </c>
      <c r="G24" s="31">
        <v>17950.901610714296</v>
      </c>
    </row>
    <row r="25" spans="1:7" s="4" customFormat="1" ht="25.5" customHeight="1" x14ac:dyDescent="0.25">
      <c r="A25" s="8" t="s">
        <v>47</v>
      </c>
      <c r="B25" s="9" t="s">
        <v>48</v>
      </c>
      <c r="C25" s="10">
        <v>1</v>
      </c>
      <c r="D25" s="11"/>
      <c r="E25" s="32" t="s">
        <v>6</v>
      </c>
      <c r="F25" s="32" t="s">
        <v>6</v>
      </c>
      <c r="G25" s="32" t="s">
        <v>6</v>
      </c>
    </row>
    <row r="26" spans="1:7" s="4" customFormat="1" ht="25.5" customHeight="1" x14ac:dyDescent="0.25">
      <c r="A26" s="8" t="s">
        <v>49</v>
      </c>
      <c r="B26" s="9" t="s">
        <v>50</v>
      </c>
      <c r="C26" s="10">
        <v>1</v>
      </c>
      <c r="D26" s="11"/>
      <c r="E26" s="32" t="s">
        <v>6</v>
      </c>
      <c r="F26" s="32" t="s">
        <v>6</v>
      </c>
      <c r="G26" s="32" t="s">
        <v>6</v>
      </c>
    </row>
    <row r="27" spans="1:7" s="4" customFormat="1" ht="25.5" customHeight="1" x14ac:dyDescent="0.25">
      <c r="A27" s="8" t="s">
        <v>51</v>
      </c>
      <c r="B27" s="9" t="s">
        <v>52</v>
      </c>
      <c r="C27" s="10">
        <v>1</v>
      </c>
      <c r="D27" s="11"/>
      <c r="E27" s="32" t="s">
        <v>6</v>
      </c>
      <c r="F27" s="32" t="s">
        <v>6</v>
      </c>
      <c r="G27" s="32" t="s">
        <v>6</v>
      </c>
    </row>
    <row r="28" spans="1:7" s="4" customFormat="1" ht="25.5" customHeight="1" x14ac:dyDescent="0.25">
      <c r="A28" s="8" t="s">
        <v>53</v>
      </c>
      <c r="B28" s="9" t="s">
        <v>54</v>
      </c>
      <c r="C28" s="10">
        <v>1</v>
      </c>
      <c r="D28" s="11"/>
      <c r="E28" s="32" t="s">
        <v>6</v>
      </c>
      <c r="F28" s="32" t="s">
        <v>6</v>
      </c>
      <c r="G28" s="32" t="s">
        <v>6</v>
      </c>
    </row>
    <row r="29" spans="1:7" s="4" customFormat="1" ht="25.5" customHeight="1" x14ac:dyDescent="0.25">
      <c r="A29" s="8" t="s">
        <v>55</v>
      </c>
      <c r="B29" s="9" t="s">
        <v>56</v>
      </c>
      <c r="C29" s="10">
        <v>1</v>
      </c>
      <c r="D29" s="11"/>
      <c r="E29" s="32" t="s">
        <v>6</v>
      </c>
      <c r="F29" s="32" t="s">
        <v>6</v>
      </c>
      <c r="G29" s="32" t="s">
        <v>6</v>
      </c>
    </row>
    <row r="30" spans="1:7" s="4" customFormat="1" ht="25.5" customHeight="1" x14ac:dyDescent="0.25">
      <c r="A30" s="8" t="s">
        <v>57</v>
      </c>
      <c r="B30" s="9" t="s">
        <v>58</v>
      </c>
      <c r="C30" s="10">
        <v>1</v>
      </c>
      <c r="D30" s="11"/>
      <c r="E30" s="32" t="s">
        <v>6</v>
      </c>
      <c r="F30" s="32" t="s">
        <v>6</v>
      </c>
      <c r="G30" s="32" t="s">
        <v>6</v>
      </c>
    </row>
    <row r="31" spans="1:7" s="4" customFormat="1" ht="25.5" customHeight="1" x14ac:dyDescent="0.25">
      <c r="A31" s="8" t="s">
        <v>59</v>
      </c>
      <c r="B31" s="9" t="s">
        <v>60</v>
      </c>
      <c r="C31" s="10">
        <v>1</v>
      </c>
      <c r="D31" s="11"/>
      <c r="E31" s="32" t="s">
        <v>6</v>
      </c>
      <c r="F31" s="32" t="s">
        <v>6</v>
      </c>
      <c r="G31" s="32" t="s">
        <v>6</v>
      </c>
    </row>
    <row r="32" spans="1:7" s="4" customFormat="1" ht="25.5" customHeight="1" x14ac:dyDescent="0.25">
      <c r="A32" s="8"/>
      <c r="B32" s="14" t="s">
        <v>61</v>
      </c>
      <c r="C32" s="10"/>
      <c r="D32" s="11"/>
      <c r="E32" s="32" t="s">
        <v>6</v>
      </c>
      <c r="F32" s="32" t="s">
        <v>6</v>
      </c>
      <c r="G32" s="32" t="s">
        <v>6</v>
      </c>
    </row>
    <row r="33" spans="1:7" s="4" customFormat="1" ht="25.5" customHeight="1" x14ac:dyDescent="0.25">
      <c r="A33" s="8" t="s">
        <v>62</v>
      </c>
      <c r="B33" s="9" t="s">
        <v>63</v>
      </c>
      <c r="C33" s="10">
        <v>1</v>
      </c>
      <c r="D33" s="11"/>
      <c r="E33" s="31">
        <f>308.93*(2204.62/50)</f>
        <v>13621.465131999999</v>
      </c>
      <c r="F33" s="31">
        <f>358*(2204.62/50)</f>
        <v>15785.0792</v>
      </c>
      <c r="G33" s="31">
        <f>423.94*(2204.62/50)</f>
        <v>18692.532056</v>
      </c>
    </row>
    <row r="34" spans="1:7" s="4" customFormat="1" ht="25.5" customHeight="1" x14ac:dyDescent="0.25">
      <c r="A34" s="8" t="s">
        <v>64</v>
      </c>
      <c r="B34" s="9" t="s">
        <v>65</v>
      </c>
      <c r="C34" s="10">
        <v>1</v>
      </c>
      <c r="D34" s="11"/>
      <c r="E34" s="31">
        <v>8782.5560000000005</v>
      </c>
      <c r="F34" s="31">
        <v>24971.589300000003</v>
      </c>
      <c r="G34" s="31">
        <v>19557.708739999998</v>
      </c>
    </row>
    <row r="35" spans="1:7" s="4" customFormat="1" ht="25.5" customHeight="1" x14ac:dyDescent="0.25">
      <c r="A35" s="8" t="s">
        <v>66</v>
      </c>
      <c r="B35" s="9" t="s">
        <v>67</v>
      </c>
      <c r="C35" s="10">
        <v>1</v>
      </c>
      <c r="D35" s="11"/>
      <c r="E35" s="32" t="s">
        <v>6</v>
      </c>
      <c r="F35" s="32" t="s">
        <v>6</v>
      </c>
      <c r="G35" s="32" t="s">
        <v>6</v>
      </c>
    </row>
    <row r="36" spans="1:7" s="4" customFormat="1" ht="25.5" customHeight="1" x14ac:dyDescent="0.25">
      <c r="A36" s="8" t="s">
        <v>68</v>
      </c>
      <c r="B36" s="9" t="s">
        <v>69</v>
      </c>
      <c r="C36" s="10">
        <v>1</v>
      </c>
      <c r="D36" s="11"/>
      <c r="E36" s="32" t="s">
        <v>6</v>
      </c>
      <c r="F36" s="32" t="s">
        <v>6</v>
      </c>
      <c r="G36" s="32" t="s">
        <v>6</v>
      </c>
    </row>
    <row r="37" spans="1:7" s="4" customFormat="1" ht="25.5" customHeight="1" x14ac:dyDescent="0.25">
      <c r="A37" s="8"/>
      <c r="B37" s="7" t="s">
        <v>70</v>
      </c>
      <c r="C37" s="10"/>
      <c r="D37" s="11"/>
      <c r="E37" s="32" t="s">
        <v>6</v>
      </c>
      <c r="F37" s="32" t="s">
        <v>6</v>
      </c>
      <c r="G37" s="32" t="s">
        <v>6</v>
      </c>
    </row>
    <row r="38" spans="1:7" s="4" customFormat="1" ht="25.5" customHeight="1" x14ac:dyDescent="0.25">
      <c r="A38" s="8" t="s">
        <v>71</v>
      </c>
      <c r="B38" s="7" t="s">
        <v>72</v>
      </c>
      <c r="C38" s="10">
        <v>1</v>
      </c>
      <c r="D38" s="11"/>
      <c r="E38" s="32" t="s">
        <v>6</v>
      </c>
      <c r="F38" s="32" t="s">
        <v>6</v>
      </c>
      <c r="G38" s="32" t="s">
        <v>6</v>
      </c>
    </row>
    <row r="39" spans="1:7" s="4" customFormat="1" ht="25.5" customHeight="1" x14ac:dyDescent="0.25">
      <c r="A39" s="78" t="s">
        <v>159</v>
      </c>
      <c r="B39" s="15" t="s">
        <v>73</v>
      </c>
      <c r="C39" s="16">
        <v>1</v>
      </c>
      <c r="D39" s="11"/>
      <c r="E39" s="32"/>
      <c r="F39" s="32"/>
      <c r="G39" s="32"/>
    </row>
    <row r="40" spans="1:7" s="4" customFormat="1" ht="25.5" customHeight="1" x14ac:dyDescent="0.25">
      <c r="A40" s="78" t="s">
        <v>160</v>
      </c>
      <c r="B40" s="17" t="s">
        <v>74</v>
      </c>
      <c r="C40" s="16">
        <v>1</v>
      </c>
      <c r="D40" s="11"/>
      <c r="E40" s="32"/>
      <c r="F40" s="32"/>
      <c r="G40" s="32"/>
    </row>
    <row r="41" spans="1:7" s="4" customFormat="1" ht="25.5" customHeight="1" x14ac:dyDescent="0.25">
      <c r="A41" s="8" t="s">
        <v>75</v>
      </c>
      <c r="B41" s="18" t="s">
        <v>76</v>
      </c>
      <c r="C41" s="19">
        <v>1</v>
      </c>
      <c r="D41" s="11"/>
      <c r="E41" s="32" t="s">
        <v>6</v>
      </c>
      <c r="F41" s="32" t="s">
        <v>6</v>
      </c>
      <c r="G41" s="32" t="s">
        <v>6</v>
      </c>
    </row>
    <row r="42" spans="1:7" s="4" customFormat="1" ht="25.5" customHeight="1" x14ac:dyDescent="0.25">
      <c r="A42" s="78" t="s">
        <v>159</v>
      </c>
      <c r="B42" s="20" t="s">
        <v>77</v>
      </c>
      <c r="C42" s="16">
        <v>1</v>
      </c>
      <c r="D42" s="11"/>
      <c r="E42" s="34"/>
      <c r="F42" s="34"/>
      <c r="G42" s="34"/>
    </row>
    <row r="43" spans="1:7" s="4" customFormat="1" ht="25.5" customHeight="1" x14ac:dyDescent="0.25">
      <c r="A43" s="78" t="s">
        <v>160</v>
      </c>
      <c r="B43" s="21" t="s">
        <v>78</v>
      </c>
      <c r="C43" s="16">
        <v>1</v>
      </c>
      <c r="D43" s="11"/>
      <c r="E43" s="32"/>
      <c r="F43" s="32"/>
      <c r="G43" s="32"/>
    </row>
    <row r="44" spans="1:7" s="4" customFormat="1" ht="25.5" customHeight="1" x14ac:dyDescent="0.25">
      <c r="A44" s="8" t="s">
        <v>79</v>
      </c>
      <c r="B44" s="9" t="s">
        <v>80</v>
      </c>
      <c r="C44" s="10">
        <v>1</v>
      </c>
      <c r="D44" s="11"/>
      <c r="E44" s="33"/>
      <c r="F44" s="33"/>
      <c r="G44" s="33"/>
    </row>
    <row r="45" spans="1:7" ht="25.5" customHeight="1" x14ac:dyDescent="0.25">
      <c r="A45" s="8" t="s">
        <v>81</v>
      </c>
      <c r="B45" s="9" t="s">
        <v>82</v>
      </c>
      <c r="C45" s="10">
        <v>1</v>
      </c>
      <c r="D45" s="11"/>
      <c r="E45" s="33"/>
      <c r="F45" s="33"/>
      <c r="G45" s="33"/>
    </row>
    <row r="46" spans="1:7" ht="25.5" customHeight="1" x14ac:dyDescent="0.25">
      <c r="A46" s="8" t="s">
        <v>83</v>
      </c>
      <c r="B46" s="9" t="s">
        <v>84</v>
      </c>
      <c r="C46" s="10">
        <v>1</v>
      </c>
      <c r="D46" s="11"/>
      <c r="E46" s="32" t="s">
        <v>6</v>
      </c>
      <c r="F46" s="32" t="s">
        <v>6</v>
      </c>
      <c r="G46" s="32" t="s">
        <v>6</v>
      </c>
    </row>
    <row r="47" spans="1:7" ht="25.5" customHeight="1" x14ac:dyDescent="0.25">
      <c r="A47" s="8" t="s">
        <v>85</v>
      </c>
      <c r="B47" s="9" t="s">
        <v>86</v>
      </c>
      <c r="C47" s="10">
        <v>1</v>
      </c>
      <c r="D47" s="11"/>
      <c r="E47" s="32" t="s">
        <v>6</v>
      </c>
      <c r="F47" s="32" t="s">
        <v>6</v>
      </c>
      <c r="G47" s="32" t="s">
        <v>6</v>
      </c>
    </row>
    <row r="48" spans="1:7" ht="25.5" customHeight="1" x14ac:dyDescent="0.25">
      <c r="A48" s="8"/>
      <c r="B48" s="7" t="s">
        <v>87</v>
      </c>
      <c r="C48" s="10"/>
      <c r="D48" s="11"/>
      <c r="E48" s="32" t="s">
        <v>6</v>
      </c>
      <c r="F48" s="32" t="s">
        <v>6</v>
      </c>
      <c r="G48" s="32" t="s">
        <v>6</v>
      </c>
    </row>
    <row r="49" spans="1:7" ht="25.5" customHeight="1" x14ac:dyDescent="0.25">
      <c r="A49" s="8" t="s">
        <v>88</v>
      </c>
      <c r="B49" s="9" t="s">
        <v>89</v>
      </c>
      <c r="C49" s="10">
        <v>1</v>
      </c>
      <c r="D49" s="11"/>
      <c r="E49" s="31">
        <v>58954.863660000003</v>
      </c>
      <c r="F49" s="31">
        <v>54064.893000000004</v>
      </c>
      <c r="G49" s="31">
        <v>56800.311370000003</v>
      </c>
    </row>
    <row r="50" spans="1:7" ht="25.5" customHeight="1" x14ac:dyDescent="0.25">
      <c r="A50" s="8" t="s">
        <v>90</v>
      </c>
      <c r="B50" s="9" t="s">
        <v>91</v>
      </c>
      <c r="C50" s="10">
        <v>1</v>
      </c>
      <c r="D50" s="11"/>
      <c r="E50" s="31">
        <v>45999.071830000001</v>
      </c>
      <c r="F50" s="31">
        <v>48856.228600000002</v>
      </c>
      <c r="G50" s="31">
        <v>52282.294999999998</v>
      </c>
    </row>
    <row r="51" spans="1:7" ht="25.5" customHeight="1" x14ac:dyDescent="0.25">
      <c r="A51" s="8"/>
      <c r="B51" s="9"/>
      <c r="C51" s="10"/>
      <c r="D51" s="11"/>
      <c r="E51" s="32" t="s">
        <v>6</v>
      </c>
      <c r="F51" s="32" t="s">
        <v>6</v>
      </c>
      <c r="G51" s="32" t="s">
        <v>6</v>
      </c>
    </row>
    <row r="52" spans="1:7" ht="25.5" customHeight="1" x14ac:dyDescent="0.25">
      <c r="A52" s="8"/>
      <c r="B52" s="13" t="s">
        <v>92</v>
      </c>
      <c r="C52" s="10"/>
      <c r="D52" s="11"/>
      <c r="E52" s="32" t="s">
        <v>6</v>
      </c>
      <c r="F52" s="32" t="s">
        <v>6</v>
      </c>
      <c r="G52" s="32" t="s">
        <v>6</v>
      </c>
    </row>
    <row r="53" spans="1:7" ht="25.5" customHeight="1" x14ac:dyDescent="0.25">
      <c r="A53" s="8" t="s">
        <v>93</v>
      </c>
      <c r="B53" s="9" t="s">
        <v>94</v>
      </c>
      <c r="C53" s="10">
        <v>1</v>
      </c>
      <c r="D53" s="11"/>
      <c r="E53" s="31">
        <v>147497.59327000001</v>
      </c>
      <c r="F53" s="31">
        <v>147825.20000000001</v>
      </c>
      <c r="G53" s="31">
        <v>148164.98057000001</v>
      </c>
    </row>
    <row r="54" spans="1:7" ht="25.5" customHeight="1" x14ac:dyDescent="0.25">
      <c r="A54" s="8"/>
      <c r="B54" s="13" t="s">
        <v>95</v>
      </c>
      <c r="C54" s="10"/>
      <c r="D54" s="11"/>
      <c r="E54" s="32" t="s">
        <v>6</v>
      </c>
      <c r="F54" s="32" t="s">
        <v>6</v>
      </c>
      <c r="G54" s="32" t="s">
        <v>6</v>
      </c>
    </row>
    <row r="55" spans="1:7" ht="25.5" customHeight="1" x14ac:dyDescent="0.25">
      <c r="A55" s="8" t="s">
        <v>96</v>
      </c>
      <c r="B55" s="9" t="s">
        <v>97</v>
      </c>
      <c r="C55" s="10">
        <v>1</v>
      </c>
      <c r="D55" s="11"/>
      <c r="E55" s="32" t="s">
        <v>6</v>
      </c>
      <c r="F55" s="32" t="s">
        <v>6</v>
      </c>
      <c r="G55" s="32" t="s">
        <v>6</v>
      </c>
    </row>
    <row r="56" spans="1:7" ht="25.5" customHeight="1" x14ac:dyDescent="0.25">
      <c r="A56" s="8" t="s">
        <v>98</v>
      </c>
      <c r="B56" s="9" t="s">
        <v>99</v>
      </c>
      <c r="C56" s="10">
        <v>1</v>
      </c>
      <c r="D56" s="11"/>
      <c r="E56" s="32" t="s">
        <v>6</v>
      </c>
      <c r="F56" s="32" t="s">
        <v>6</v>
      </c>
      <c r="G56" s="32" t="s">
        <v>6</v>
      </c>
    </row>
    <row r="57" spans="1:7" ht="25.5" customHeight="1" x14ac:dyDescent="0.25">
      <c r="A57" s="8"/>
      <c r="B57" s="23" t="s">
        <v>100</v>
      </c>
      <c r="C57" s="10"/>
      <c r="D57" s="11"/>
      <c r="E57" s="32" t="s">
        <v>6</v>
      </c>
      <c r="F57" s="32" t="s">
        <v>6</v>
      </c>
      <c r="G57" s="32" t="s">
        <v>6</v>
      </c>
    </row>
    <row r="58" spans="1:7" ht="25.5" customHeight="1" x14ac:dyDescent="0.25">
      <c r="A58" s="8"/>
      <c r="B58" s="13" t="s">
        <v>101</v>
      </c>
      <c r="C58" s="10"/>
      <c r="D58" s="11"/>
      <c r="E58" s="32" t="s">
        <v>6</v>
      </c>
      <c r="F58" s="32" t="s">
        <v>6</v>
      </c>
      <c r="G58" s="32" t="s">
        <v>6</v>
      </c>
    </row>
    <row r="59" spans="1:7" s="1" customFormat="1" ht="25.5" customHeight="1" x14ac:dyDescent="0.25">
      <c r="A59" s="8" t="s">
        <v>102</v>
      </c>
      <c r="B59" s="9" t="s">
        <v>103</v>
      </c>
      <c r="C59" s="10">
        <v>1</v>
      </c>
      <c r="D59" s="11"/>
      <c r="E59" s="77">
        <v>88222.78664296717</v>
      </c>
      <c r="F59" s="77">
        <v>79384.691833333331</v>
      </c>
      <c r="G59" s="77">
        <v>89602.831459385518</v>
      </c>
    </row>
    <row r="60" spans="1:7" s="1" customFormat="1" ht="25.5" customHeight="1" x14ac:dyDescent="0.25">
      <c r="A60" s="8" t="s">
        <v>104</v>
      </c>
      <c r="B60" s="9" t="s">
        <v>105</v>
      </c>
      <c r="C60" s="10">
        <v>1</v>
      </c>
      <c r="D60" s="11"/>
      <c r="E60" s="32" t="s">
        <v>6</v>
      </c>
      <c r="F60" s="32" t="s">
        <v>6</v>
      </c>
      <c r="G60" s="32" t="s">
        <v>6</v>
      </c>
    </row>
    <row r="61" spans="1:7" s="1" customFormat="1" ht="25.5" customHeight="1" x14ac:dyDescent="0.25">
      <c r="A61" s="8" t="s">
        <v>106</v>
      </c>
      <c r="B61" s="9" t="s">
        <v>107</v>
      </c>
      <c r="C61" s="10">
        <v>1</v>
      </c>
      <c r="D61" s="11"/>
      <c r="E61" s="32" t="s">
        <v>6</v>
      </c>
      <c r="F61" s="32" t="s">
        <v>6</v>
      </c>
      <c r="G61" s="32" t="s">
        <v>6</v>
      </c>
    </row>
    <row r="62" spans="1:7" s="1" customFormat="1" ht="25.5" customHeight="1" x14ac:dyDescent="0.25">
      <c r="A62" s="8" t="s">
        <v>108</v>
      </c>
      <c r="B62" s="9" t="s">
        <v>109</v>
      </c>
      <c r="C62" s="10">
        <v>1</v>
      </c>
      <c r="D62" s="11"/>
      <c r="E62" s="77">
        <v>50086.827714961197</v>
      </c>
      <c r="F62" s="77">
        <v>53388.547666666665</v>
      </c>
      <c r="G62" s="77">
        <v>59205.069405880095</v>
      </c>
    </row>
    <row r="63" spans="1:7" s="1" customFormat="1" ht="25.5" customHeight="1" x14ac:dyDescent="0.25">
      <c r="A63" s="8" t="s">
        <v>110</v>
      </c>
      <c r="B63" s="9" t="s">
        <v>111</v>
      </c>
      <c r="C63" s="10">
        <v>1</v>
      </c>
      <c r="D63" s="11"/>
      <c r="E63" s="32" t="s">
        <v>6</v>
      </c>
      <c r="F63" s="32" t="s">
        <v>6</v>
      </c>
      <c r="G63" s="32" t="s">
        <v>6</v>
      </c>
    </row>
    <row r="64" spans="1:7" s="1" customFormat="1" ht="25.5" customHeight="1" x14ac:dyDescent="0.25">
      <c r="A64" s="8" t="s">
        <v>112</v>
      </c>
      <c r="B64" s="9" t="s">
        <v>113</v>
      </c>
      <c r="C64" s="10">
        <v>1</v>
      </c>
      <c r="D64" s="11"/>
      <c r="E64" s="32" t="s">
        <v>6</v>
      </c>
      <c r="F64" s="32" t="s">
        <v>6</v>
      </c>
      <c r="G64" s="32" t="s">
        <v>6</v>
      </c>
    </row>
    <row r="65" spans="1:7" s="1" customFormat="1" ht="25.5" customHeight="1" x14ac:dyDescent="0.25">
      <c r="A65" s="8" t="s">
        <v>114</v>
      </c>
      <c r="B65" s="9" t="s">
        <v>115</v>
      </c>
      <c r="C65" s="10">
        <v>1</v>
      </c>
      <c r="D65" s="11"/>
      <c r="E65" s="77">
        <v>41523.257139891539</v>
      </c>
      <c r="F65" s="77">
        <v>40609.100400000003</v>
      </c>
      <c r="G65" s="77">
        <v>41122.454108907055</v>
      </c>
    </row>
    <row r="66" spans="1:7" s="1" customFormat="1" ht="25.5" customHeight="1" x14ac:dyDescent="0.25">
      <c r="A66" s="8" t="s">
        <v>116</v>
      </c>
      <c r="B66" s="9" t="s">
        <v>117</v>
      </c>
      <c r="C66" s="10">
        <v>1</v>
      </c>
      <c r="D66" s="11"/>
      <c r="E66" s="32" t="s">
        <v>6</v>
      </c>
      <c r="F66" s="32" t="s">
        <v>6</v>
      </c>
      <c r="G66" s="32" t="s">
        <v>6</v>
      </c>
    </row>
    <row r="67" spans="1:7" s="1" customFormat="1" ht="25.5" customHeight="1" x14ac:dyDescent="0.25">
      <c r="A67" s="8"/>
      <c r="B67" s="13" t="s">
        <v>118</v>
      </c>
      <c r="C67" s="10"/>
      <c r="D67" s="11"/>
      <c r="E67" s="32" t="s">
        <v>6</v>
      </c>
      <c r="F67" s="32" t="s">
        <v>6</v>
      </c>
      <c r="G67" s="32" t="s">
        <v>6</v>
      </c>
    </row>
    <row r="68" spans="1:7" s="1" customFormat="1" ht="25.5" customHeight="1" x14ac:dyDescent="0.25">
      <c r="A68" s="8" t="s">
        <v>119</v>
      </c>
      <c r="B68" s="9" t="s">
        <v>120</v>
      </c>
      <c r="C68" s="10">
        <v>1</v>
      </c>
      <c r="D68" s="11"/>
      <c r="E68" s="32" t="s">
        <v>6</v>
      </c>
      <c r="F68" s="32" t="s">
        <v>6</v>
      </c>
      <c r="G68" s="32" t="s">
        <v>6</v>
      </c>
    </row>
    <row r="69" spans="1:7" s="1" customFormat="1" ht="25.5" customHeight="1" x14ac:dyDescent="0.25">
      <c r="A69" s="8" t="s">
        <v>121</v>
      </c>
      <c r="B69" s="9" t="s">
        <v>122</v>
      </c>
      <c r="C69" s="10">
        <v>1</v>
      </c>
      <c r="D69" s="11"/>
      <c r="E69" s="32" t="s">
        <v>6</v>
      </c>
      <c r="F69" s="32" t="s">
        <v>6</v>
      </c>
      <c r="G69" s="32" t="s">
        <v>6</v>
      </c>
    </row>
    <row r="70" spans="1:7" s="1" customFormat="1" ht="25.5" customHeight="1" x14ac:dyDescent="0.25">
      <c r="A70" s="8" t="s">
        <v>123</v>
      </c>
      <c r="B70" s="9" t="s">
        <v>124</v>
      </c>
      <c r="C70" s="10">
        <v>1</v>
      </c>
      <c r="D70" s="11"/>
      <c r="E70" s="32" t="s">
        <v>6</v>
      </c>
      <c r="F70" s="32" t="s">
        <v>6</v>
      </c>
      <c r="G70" s="32" t="s">
        <v>6</v>
      </c>
    </row>
    <row r="71" spans="1:7" s="1" customFormat="1" ht="25.5" customHeight="1" x14ac:dyDescent="0.25">
      <c r="A71" s="8" t="s">
        <v>125</v>
      </c>
      <c r="B71" s="9" t="s">
        <v>126</v>
      </c>
      <c r="C71" s="10">
        <v>1</v>
      </c>
      <c r="D71" s="11"/>
      <c r="E71" s="32" t="s">
        <v>6</v>
      </c>
      <c r="F71" s="32" t="s">
        <v>6</v>
      </c>
      <c r="G71" s="32" t="s">
        <v>6</v>
      </c>
    </row>
    <row r="72" spans="1:7" s="1" customFormat="1" ht="25.5" customHeight="1" x14ac:dyDescent="0.25">
      <c r="A72" s="8" t="s">
        <v>127</v>
      </c>
      <c r="B72" s="9" t="s">
        <v>128</v>
      </c>
      <c r="C72" s="10">
        <v>1</v>
      </c>
      <c r="D72" s="11"/>
      <c r="E72" s="32" t="s">
        <v>6</v>
      </c>
      <c r="F72" s="32" t="s">
        <v>6</v>
      </c>
      <c r="G72" s="32" t="s">
        <v>6</v>
      </c>
    </row>
    <row r="73" spans="1:7" s="1" customFormat="1" ht="25.5" customHeight="1" x14ac:dyDescent="0.25">
      <c r="A73" s="8" t="s">
        <v>129</v>
      </c>
      <c r="B73" s="9" t="s">
        <v>130</v>
      </c>
      <c r="C73" s="10">
        <v>1</v>
      </c>
      <c r="D73" s="11"/>
      <c r="E73" s="32" t="s">
        <v>6</v>
      </c>
      <c r="F73" s="32" t="s">
        <v>6</v>
      </c>
      <c r="G73" s="32" t="s">
        <v>6</v>
      </c>
    </row>
    <row r="74" spans="1:7" s="1" customFormat="1" ht="25.5" customHeight="1" x14ac:dyDescent="0.25">
      <c r="A74" s="8"/>
      <c r="B74" s="7" t="s">
        <v>131</v>
      </c>
      <c r="C74" s="10"/>
      <c r="D74" s="11"/>
      <c r="E74" s="32" t="s">
        <v>6</v>
      </c>
      <c r="F74" s="32" t="s">
        <v>6</v>
      </c>
      <c r="G74" s="32" t="s">
        <v>6</v>
      </c>
    </row>
    <row r="75" spans="1:7" ht="25.5" customHeight="1" x14ac:dyDescent="0.25">
      <c r="A75" s="8" t="s">
        <v>132</v>
      </c>
      <c r="B75" s="9" t="s">
        <v>133</v>
      </c>
      <c r="C75" s="10">
        <v>1</v>
      </c>
      <c r="D75" s="11"/>
      <c r="E75" s="35">
        <f>42.3214679215144*(1000/3.8)</f>
        <v>11137.228400398539</v>
      </c>
      <c r="F75" s="35">
        <f>43.1808954933955*(1000/3.8)</f>
        <v>11363.393550893552</v>
      </c>
      <c r="G75" s="35">
        <f>40.0164132640255*(1000/3.8)</f>
        <v>10530.635069480399</v>
      </c>
    </row>
    <row r="76" spans="1:7" ht="25.5" customHeight="1" x14ac:dyDescent="0.25">
      <c r="A76" s="8"/>
      <c r="B76" s="7" t="s">
        <v>134</v>
      </c>
      <c r="C76" s="10"/>
      <c r="D76" s="11"/>
      <c r="E76" s="32" t="s">
        <v>6</v>
      </c>
      <c r="F76" s="32" t="s">
        <v>6</v>
      </c>
      <c r="G76" s="32" t="s">
        <v>6</v>
      </c>
    </row>
    <row r="77" spans="1:7" ht="25.5" customHeight="1" x14ac:dyDescent="0.25">
      <c r="A77" s="8" t="s">
        <v>135</v>
      </c>
      <c r="B77" s="9" t="s">
        <v>136</v>
      </c>
      <c r="C77" s="10">
        <v>1</v>
      </c>
      <c r="D77" s="11"/>
      <c r="E77" s="35">
        <f>98.6019229726836*(1000000/(55*30))</f>
        <v>59758.74119556581</v>
      </c>
      <c r="F77" s="35">
        <f>95.3136446886447*(1000000/(55*30))</f>
        <v>57765.845265845259</v>
      </c>
      <c r="G77" s="35">
        <f>104.33173560586*(1000000/(55*30))</f>
        <v>63231.354912642542</v>
      </c>
    </row>
    <row r="78" spans="1:7" ht="25.5" customHeight="1" x14ac:dyDescent="0.25">
      <c r="A78" s="8"/>
      <c r="B78" s="7" t="s">
        <v>137</v>
      </c>
      <c r="C78" s="10"/>
      <c r="D78" s="11"/>
      <c r="E78" s="32"/>
      <c r="F78" s="32" t="s">
        <v>6</v>
      </c>
      <c r="G78" s="32" t="s">
        <v>6</v>
      </c>
    </row>
    <row r="79" spans="1:7" ht="25.5" customHeight="1" x14ac:dyDescent="0.25">
      <c r="A79" s="8" t="s">
        <v>138</v>
      </c>
      <c r="B79" s="9" t="s">
        <v>137</v>
      </c>
      <c r="C79" s="10">
        <v>1</v>
      </c>
      <c r="D79" s="11"/>
      <c r="E79" s="32" t="s">
        <v>6</v>
      </c>
      <c r="F79" s="32" t="s">
        <v>6</v>
      </c>
      <c r="G79" s="32" t="s">
        <v>6</v>
      </c>
    </row>
    <row r="80" spans="1:7" ht="25.5" customHeight="1" x14ac:dyDescent="0.25">
      <c r="A80" s="8"/>
      <c r="B80" s="9"/>
      <c r="C80" s="10"/>
      <c r="D80" s="11"/>
      <c r="E80" s="32" t="s">
        <v>6</v>
      </c>
      <c r="F80" s="32" t="s">
        <v>6</v>
      </c>
      <c r="G80" s="32" t="s">
        <v>6</v>
      </c>
    </row>
    <row r="81" spans="1:7" ht="25.5" customHeight="1" x14ac:dyDescent="0.25">
      <c r="A81" s="8"/>
      <c r="B81" s="13" t="s">
        <v>139</v>
      </c>
      <c r="C81" s="10"/>
      <c r="D81" s="11"/>
      <c r="E81" s="32" t="s">
        <v>6</v>
      </c>
      <c r="F81" s="32" t="s">
        <v>6</v>
      </c>
      <c r="G81" s="32" t="s">
        <v>6</v>
      </c>
    </row>
    <row r="82" spans="1:7" ht="25.5" customHeight="1" x14ac:dyDescent="0.25">
      <c r="A82" s="8" t="s">
        <v>140</v>
      </c>
      <c r="B82" s="9" t="s">
        <v>141</v>
      </c>
      <c r="C82" s="10">
        <v>1</v>
      </c>
      <c r="D82" s="11"/>
      <c r="E82" s="32" t="s">
        <v>6</v>
      </c>
      <c r="F82" s="32" t="s">
        <v>6</v>
      </c>
      <c r="G82" s="32" t="s">
        <v>6</v>
      </c>
    </row>
    <row r="83" spans="1:7" x14ac:dyDescent="0.25">
      <c r="A83" s="25"/>
      <c r="B83" s="26"/>
      <c r="C83" s="26"/>
      <c r="D83" s="24"/>
      <c r="E83" s="27"/>
      <c r="F83" s="27"/>
      <c r="G83" s="27"/>
    </row>
    <row r="84" spans="1:7" x14ac:dyDescent="0.25">
      <c r="A84" s="25"/>
      <c r="B84" s="26"/>
      <c r="C84" s="26"/>
      <c r="D84" s="24"/>
      <c r="E84" s="27"/>
      <c r="F84" s="27"/>
      <c r="G84" s="27"/>
    </row>
    <row r="85" spans="1:7" x14ac:dyDescent="0.25">
      <c r="A85" s="28"/>
    </row>
    <row r="86" spans="1:7" x14ac:dyDescent="0.25">
      <c r="A86" s="29"/>
    </row>
  </sheetData>
  <pageMargins left="0.47244094488188981" right="0.27559055118110237" top="0.98425196850393704" bottom="0.98425196850393704" header="0.51181102362204722" footer="0.51181102362204722"/>
  <pageSetup paperSize="9" orientation="landscape" r:id="rId1"/>
  <headerFooter alignWithMargins="0">
    <oddFooter>&amp;L&amp;F&amp;R&amp;8&amp;A &amp;P/&amp;N</oddFooter>
  </headerFooter>
  <ignoredErrors>
    <ignoredError sqref="A3:A38 A41 A44:A8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6"/>
  <sheetViews>
    <sheetView topLeftCell="A51" zoomScale="110" zoomScaleNormal="110" workbookViewId="0">
      <selection activeCell="A64" sqref="A64"/>
    </sheetView>
  </sheetViews>
  <sheetFormatPr defaultColWidth="11.33203125" defaultRowHeight="13.2" x14ac:dyDescent="0.25"/>
  <cols>
    <col min="1" max="1" width="10.33203125" style="62" customWidth="1"/>
    <col min="2" max="2" width="17.5546875" style="62" customWidth="1"/>
    <col min="3" max="3" width="5.6640625" style="62" customWidth="1"/>
    <col min="4" max="4" width="20.5546875" style="62" customWidth="1"/>
    <col min="5" max="15" width="7.6640625" style="62" customWidth="1"/>
    <col min="16" max="16" width="7.6640625" style="39" customWidth="1"/>
    <col min="17" max="17" width="7.6640625" style="62" customWidth="1"/>
    <col min="18" max="16384" width="11.33203125" style="62"/>
  </cols>
  <sheetData>
    <row r="1" spans="1:17" s="38" customFormat="1" ht="27" customHeight="1" x14ac:dyDescent="0.25">
      <c r="A1" s="36" t="s">
        <v>142</v>
      </c>
      <c r="B1" s="37" t="s">
        <v>1</v>
      </c>
      <c r="C1" s="37" t="s">
        <v>143</v>
      </c>
      <c r="D1" s="37" t="s">
        <v>144</v>
      </c>
      <c r="E1" s="37">
        <v>2020</v>
      </c>
      <c r="F1" s="37">
        <v>2020</v>
      </c>
      <c r="G1" s="37">
        <v>2020</v>
      </c>
      <c r="H1" s="37">
        <v>2020</v>
      </c>
      <c r="I1" s="37">
        <v>2020</v>
      </c>
      <c r="J1" s="37">
        <v>2020</v>
      </c>
      <c r="K1" s="37">
        <v>2020</v>
      </c>
      <c r="L1" s="37">
        <v>2020</v>
      </c>
      <c r="M1" s="37">
        <v>2020</v>
      </c>
      <c r="N1" s="37">
        <v>2020</v>
      </c>
      <c r="O1" s="37">
        <v>2020</v>
      </c>
      <c r="P1" s="37">
        <v>2020</v>
      </c>
      <c r="Q1" s="37">
        <v>2021</v>
      </c>
    </row>
    <row r="2" spans="1:17" s="38" customFormat="1" x14ac:dyDescent="0.25">
      <c r="A2" s="40" t="s">
        <v>4</v>
      </c>
      <c r="B2" s="40"/>
      <c r="C2" s="40"/>
      <c r="D2" s="41"/>
      <c r="E2" s="42" t="s">
        <v>145</v>
      </c>
      <c r="F2" s="42" t="s">
        <v>146</v>
      </c>
      <c r="G2" s="42" t="s">
        <v>147</v>
      </c>
      <c r="H2" s="42" t="s">
        <v>148</v>
      </c>
      <c r="I2" s="42" t="s">
        <v>149</v>
      </c>
      <c r="J2" s="42" t="s">
        <v>150</v>
      </c>
      <c r="K2" s="42" t="s">
        <v>151</v>
      </c>
      <c r="L2" s="42" t="s">
        <v>152</v>
      </c>
      <c r="M2" s="42" t="s">
        <v>153</v>
      </c>
      <c r="N2" s="42" t="s">
        <v>154</v>
      </c>
      <c r="O2" s="42" t="s">
        <v>155</v>
      </c>
      <c r="P2" s="42" t="s">
        <v>156</v>
      </c>
      <c r="Q2" s="42" t="s">
        <v>145</v>
      </c>
    </row>
    <row r="3" spans="1:17" s="38" customFormat="1" x14ac:dyDescent="0.25">
      <c r="A3" s="71">
        <v>558</v>
      </c>
      <c r="B3" s="43" t="s">
        <v>5</v>
      </c>
      <c r="C3" s="44"/>
      <c r="D3" s="45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</row>
    <row r="4" spans="1:17" s="38" customFormat="1" ht="25.5" customHeight="1" x14ac:dyDescent="0.25">
      <c r="A4" s="47" t="s">
        <v>7</v>
      </c>
      <c r="B4" s="48" t="s">
        <v>8</v>
      </c>
      <c r="C4" s="49">
        <v>1</v>
      </c>
      <c r="D4" s="50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</row>
    <row r="5" spans="1:17" s="38" customFormat="1" ht="25.5" customHeight="1" x14ac:dyDescent="0.25">
      <c r="A5" s="47" t="s">
        <v>9</v>
      </c>
      <c r="B5" s="48" t="s">
        <v>10</v>
      </c>
      <c r="C5" s="49">
        <v>1</v>
      </c>
      <c r="D5" s="50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</row>
    <row r="6" spans="1:17" s="38" customFormat="1" ht="25.5" customHeight="1" x14ac:dyDescent="0.25">
      <c r="A6" s="47" t="s">
        <v>11</v>
      </c>
      <c r="B6" s="48" t="s">
        <v>12</v>
      </c>
      <c r="C6" s="49">
        <v>1</v>
      </c>
      <c r="D6" s="50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</row>
    <row r="7" spans="1:17" s="38" customFormat="1" ht="25.5" customHeight="1" x14ac:dyDescent="0.25">
      <c r="A7" s="47" t="s">
        <v>13</v>
      </c>
      <c r="B7" s="48" t="s">
        <v>14</v>
      </c>
      <c r="C7" s="49">
        <v>1</v>
      </c>
      <c r="D7" s="50"/>
      <c r="E7" s="73">
        <v>9109.293169999999</v>
      </c>
      <c r="F7" s="73">
        <v>9571.681700000001</v>
      </c>
      <c r="G7" s="73">
        <v>9746.4632600000004</v>
      </c>
      <c r="H7" s="73">
        <v>10252.1124</v>
      </c>
      <c r="I7" s="73">
        <v>11072.977040000002</v>
      </c>
      <c r="J7" s="73">
        <v>11880.363500000001</v>
      </c>
      <c r="K7" s="73">
        <v>12030.57999</v>
      </c>
      <c r="L7" s="73">
        <v>11569.061019999999</v>
      </c>
      <c r="M7" s="73">
        <v>10853.63053</v>
      </c>
      <c r="N7" s="73">
        <v>10086.243830000001</v>
      </c>
      <c r="O7" s="73">
        <v>9361.4655700000003</v>
      </c>
      <c r="P7" s="73">
        <v>9479.5083400000003</v>
      </c>
      <c r="Q7" s="73">
        <v>9714.5069299999996</v>
      </c>
    </row>
    <row r="8" spans="1:17" s="38" customFormat="1" ht="25.5" customHeight="1" x14ac:dyDescent="0.25">
      <c r="A8" s="47" t="s">
        <v>15</v>
      </c>
      <c r="B8" s="48" t="s">
        <v>16</v>
      </c>
      <c r="C8" s="49">
        <v>1</v>
      </c>
      <c r="D8" s="50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</row>
    <row r="9" spans="1:17" s="38" customFormat="1" ht="25.5" customHeight="1" x14ac:dyDescent="0.25">
      <c r="A9" s="47" t="s">
        <v>17</v>
      </c>
      <c r="B9" s="48" t="s">
        <v>18</v>
      </c>
      <c r="C9" s="49">
        <v>1</v>
      </c>
      <c r="D9" s="50"/>
      <c r="E9" s="73">
        <v>8933.4246600000006</v>
      </c>
      <c r="F9" s="73">
        <v>9175.1623400000008</v>
      </c>
      <c r="G9" s="73">
        <v>8925.8160100000005</v>
      </c>
      <c r="H9" s="73">
        <v>9627.3335400000014</v>
      </c>
      <c r="I9" s="73">
        <v>9530.3775999999998</v>
      </c>
      <c r="J9" s="73">
        <v>10401.24194</v>
      </c>
      <c r="K9" s="73">
        <v>9635.8117500000008</v>
      </c>
      <c r="L9" s="73">
        <v>10301.242540000001</v>
      </c>
      <c r="M9" s="73">
        <v>9873.2016300000014</v>
      </c>
      <c r="N9" s="73">
        <v>9051.9022100000002</v>
      </c>
      <c r="O9" s="73">
        <v>8649.0785400000004</v>
      </c>
      <c r="P9" s="73">
        <v>8423.8625000000011</v>
      </c>
      <c r="Q9" s="73">
        <v>8680.6000899999999</v>
      </c>
    </row>
    <row r="10" spans="1:17" s="38" customFormat="1" ht="25.5" customHeight="1" x14ac:dyDescent="0.25">
      <c r="A10" s="47" t="s">
        <v>19</v>
      </c>
      <c r="B10" s="48" t="s">
        <v>20</v>
      </c>
      <c r="C10" s="49">
        <v>1</v>
      </c>
      <c r="D10" s="50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</row>
    <row r="11" spans="1:17" s="38" customFormat="1" ht="25.5" customHeight="1" x14ac:dyDescent="0.25">
      <c r="A11" s="47" t="s">
        <v>21</v>
      </c>
      <c r="B11" s="48" t="s">
        <v>22</v>
      </c>
      <c r="C11" s="49">
        <v>1</v>
      </c>
      <c r="D11" s="50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</row>
    <row r="12" spans="1:17" s="38" customFormat="1" ht="25.5" customHeight="1" x14ac:dyDescent="0.25">
      <c r="A12" s="47"/>
      <c r="B12" s="46" t="s">
        <v>23</v>
      </c>
      <c r="C12" s="49"/>
      <c r="D12" s="50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</row>
    <row r="13" spans="1:17" s="38" customFormat="1" ht="25.5" customHeight="1" x14ac:dyDescent="0.25">
      <c r="A13" s="47" t="s">
        <v>24</v>
      </c>
      <c r="B13" s="48" t="s">
        <v>25</v>
      </c>
      <c r="C13" s="49">
        <v>1</v>
      </c>
      <c r="D13" s="50"/>
      <c r="E13" s="73">
        <v>6400.8311599999997</v>
      </c>
      <c r="F13" s="73">
        <v>6622.5689599999996</v>
      </c>
      <c r="G13" s="73">
        <v>6531.2651599999999</v>
      </c>
      <c r="H13" s="73">
        <v>6680.3947000000007</v>
      </c>
      <c r="I13" s="73">
        <v>6458.6569000000009</v>
      </c>
      <c r="J13" s="73">
        <v>6313.2229900000011</v>
      </c>
      <c r="K13" s="73">
        <v>5928.4426899999999</v>
      </c>
      <c r="L13" s="73">
        <v>6047.5724099999998</v>
      </c>
      <c r="M13" s="73">
        <v>6127.3545400000003</v>
      </c>
      <c r="N13" s="73">
        <v>6151.2674399999996</v>
      </c>
      <c r="O13" s="73">
        <v>6559.9606400000002</v>
      </c>
      <c r="P13" s="73">
        <v>6504.960970000001</v>
      </c>
      <c r="Q13" s="73">
        <v>7277.5650299999998</v>
      </c>
    </row>
    <row r="14" spans="1:17" s="38" customFormat="1" ht="25.5" customHeight="1" x14ac:dyDescent="0.25">
      <c r="A14" s="47" t="s">
        <v>26</v>
      </c>
      <c r="B14" s="48" t="s">
        <v>27</v>
      </c>
      <c r="C14" s="49">
        <v>1</v>
      </c>
      <c r="D14" s="50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</row>
    <row r="15" spans="1:17" s="38" customFormat="1" ht="25.5" customHeight="1" x14ac:dyDescent="0.25">
      <c r="A15" s="47" t="s">
        <v>28</v>
      </c>
      <c r="B15" s="48" t="s">
        <v>29</v>
      </c>
      <c r="C15" s="49">
        <v>1</v>
      </c>
      <c r="D15" s="50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</row>
    <row r="16" spans="1:17" s="38" customFormat="1" ht="25.5" customHeight="1" x14ac:dyDescent="0.25">
      <c r="A16" s="47" t="s">
        <v>30</v>
      </c>
      <c r="B16" s="48" t="s">
        <v>31</v>
      </c>
      <c r="C16" s="49">
        <v>1</v>
      </c>
      <c r="D16" s="50"/>
      <c r="E16" s="73">
        <v>9791.0282100000004</v>
      </c>
      <c r="F16" s="73">
        <v>9080.5976900000005</v>
      </c>
      <c r="G16" s="73">
        <v>8687.1217900000011</v>
      </c>
      <c r="H16" s="73">
        <v>8318.8631300000015</v>
      </c>
      <c r="I16" s="73">
        <v>8602.9918600000001</v>
      </c>
      <c r="J16" s="73">
        <v>9008.2068199999994</v>
      </c>
      <c r="K16" s="73">
        <v>9013.8589599999996</v>
      </c>
      <c r="L16" s="73">
        <v>9054.7282799999994</v>
      </c>
      <c r="M16" s="73">
        <v>8161.2553800000005</v>
      </c>
      <c r="N16" s="73">
        <v>8385.8192500000005</v>
      </c>
      <c r="O16" s="73">
        <v>9184.7275000000009</v>
      </c>
      <c r="P16" s="73">
        <v>8704.7303800000009</v>
      </c>
      <c r="Q16" s="73">
        <v>8781.4690499999997</v>
      </c>
    </row>
    <row r="17" spans="1:17" s="38" customFormat="1" ht="25.5" customHeight="1" x14ac:dyDescent="0.25">
      <c r="A17" s="47" t="s">
        <v>32</v>
      </c>
      <c r="B17" s="48" t="s">
        <v>33</v>
      </c>
      <c r="C17" s="49">
        <v>1</v>
      </c>
      <c r="D17" s="50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</row>
    <row r="18" spans="1:17" s="38" customFormat="1" ht="25.5" customHeight="1" x14ac:dyDescent="0.25">
      <c r="A18" s="47" t="s">
        <v>34</v>
      </c>
      <c r="B18" s="48" t="s">
        <v>157</v>
      </c>
      <c r="C18" s="49">
        <v>1</v>
      </c>
      <c r="D18" s="50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</row>
    <row r="19" spans="1:17" s="38" customFormat="1" ht="25.5" customHeight="1" x14ac:dyDescent="0.25">
      <c r="A19" s="47"/>
      <c r="B19" s="53" t="s">
        <v>36</v>
      </c>
      <c r="C19" s="49"/>
      <c r="D19" s="50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</row>
    <row r="20" spans="1:17" s="38" customFormat="1" ht="25.5" customHeight="1" x14ac:dyDescent="0.25">
      <c r="A20" s="47" t="s">
        <v>37</v>
      </c>
      <c r="B20" s="48" t="s">
        <v>38</v>
      </c>
      <c r="C20" s="49">
        <v>1</v>
      </c>
      <c r="D20" s="50"/>
      <c r="E20" s="73">
        <v>768.749629817298</v>
      </c>
      <c r="F20" s="73">
        <v>760.97099079191219</v>
      </c>
      <c r="G20" s="73">
        <v>762.69550749534767</v>
      </c>
      <c r="H20" s="73">
        <v>764.67758188825712</v>
      </c>
      <c r="I20" s="73">
        <v>766.52527835622357</v>
      </c>
      <c r="J20" s="73">
        <v>767.36481201110541</v>
      </c>
      <c r="K20" s="73">
        <v>791.60789816790509</v>
      </c>
      <c r="L20" s="73">
        <v>791.60789816790509</v>
      </c>
      <c r="M20" s="73">
        <v>785.86539816790514</v>
      </c>
      <c r="N20" s="73">
        <v>785.86539816790514</v>
      </c>
      <c r="O20" s="73">
        <v>785.86539816790514</v>
      </c>
      <c r="P20" s="73">
        <v>812.27699439014032</v>
      </c>
      <c r="Q20" s="73">
        <v>856.14</v>
      </c>
    </row>
    <row r="21" spans="1:17" s="38" customFormat="1" ht="25.5" customHeight="1" x14ac:dyDescent="0.25">
      <c r="A21" s="47"/>
      <c r="B21" s="46" t="s">
        <v>39</v>
      </c>
      <c r="C21" s="49"/>
      <c r="D21" s="50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</row>
    <row r="22" spans="1:17" s="38" customFormat="1" ht="25.5" customHeight="1" x14ac:dyDescent="0.25">
      <c r="A22" s="47" t="s">
        <v>40</v>
      </c>
      <c r="B22" s="48" t="s">
        <v>41</v>
      </c>
      <c r="C22" s="49">
        <v>1</v>
      </c>
      <c r="D22" s="50"/>
      <c r="E22" s="73">
        <v>26581.797030000002</v>
      </c>
      <c r="F22" s="73">
        <v>26133.321460000003</v>
      </c>
      <c r="G22" s="73">
        <v>24887.45937</v>
      </c>
      <c r="H22" s="73">
        <v>30905.249350000002</v>
      </c>
      <c r="I22" s="73">
        <v>35978.479780000001</v>
      </c>
      <c r="J22" s="73">
        <v>43544.738729999997</v>
      </c>
      <c r="K22" s="73">
        <v>46633.19846</v>
      </c>
      <c r="L22" s="73">
        <v>30955.249050000002</v>
      </c>
      <c r="M22" s="73">
        <v>26751.57862</v>
      </c>
      <c r="N22" s="73">
        <v>25925.27923</v>
      </c>
      <c r="O22" s="73">
        <v>26315.059499999999</v>
      </c>
      <c r="P22" s="73">
        <v>30763.945850000004</v>
      </c>
      <c r="Q22" s="73">
        <v>32759.803440000003</v>
      </c>
    </row>
    <row r="23" spans="1:17" s="38" customFormat="1" ht="25.5" customHeight="1" x14ac:dyDescent="0.25">
      <c r="A23" s="47"/>
      <c r="B23" s="54" t="s">
        <v>42</v>
      </c>
      <c r="C23" s="49"/>
      <c r="D23" s="50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</row>
    <row r="24" spans="1:17" s="38" customFormat="1" ht="25.5" customHeight="1" x14ac:dyDescent="0.25">
      <c r="A24" s="47" t="s">
        <v>43</v>
      </c>
      <c r="B24" s="48" t="s">
        <v>44</v>
      </c>
      <c r="C24" s="49">
        <v>1</v>
      </c>
      <c r="D24" s="50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</row>
    <row r="25" spans="1:17" s="38" customFormat="1" ht="25.5" customHeight="1" x14ac:dyDescent="0.25">
      <c r="A25" s="47" t="s">
        <v>45</v>
      </c>
      <c r="B25" s="48" t="s">
        <v>46</v>
      </c>
      <c r="C25" s="49">
        <v>1</v>
      </c>
      <c r="D25" s="50"/>
      <c r="E25" s="73">
        <v>17779.738041428573</v>
      </c>
      <c r="F25" s="73">
        <v>17779.738041428573</v>
      </c>
      <c r="G25" s="73">
        <v>17779.738041428573</v>
      </c>
      <c r="H25" s="73">
        <v>17779.738041428573</v>
      </c>
      <c r="I25" s="73">
        <v>17779.738041428573</v>
      </c>
      <c r="J25" s="73">
        <v>17779.738041428573</v>
      </c>
      <c r="K25" s="73">
        <v>18122.065179999998</v>
      </c>
      <c r="L25" s="73">
        <v>18122.065179999998</v>
      </c>
      <c r="M25" s="73">
        <v>18122.065179999998</v>
      </c>
      <c r="N25" s="73">
        <v>18122.065179999998</v>
      </c>
      <c r="O25" s="73">
        <v>18122.065179999998</v>
      </c>
      <c r="P25" s="73">
        <v>18122.065179999998</v>
      </c>
      <c r="Q25" s="73">
        <v>17880.110110000001</v>
      </c>
    </row>
    <row r="26" spans="1:17" s="38" customFormat="1" ht="25.5" customHeight="1" x14ac:dyDescent="0.25">
      <c r="A26" s="47" t="s">
        <v>47</v>
      </c>
      <c r="B26" s="48" t="s">
        <v>48</v>
      </c>
      <c r="C26" s="49">
        <v>1</v>
      </c>
      <c r="D26" s="50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</row>
    <row r="27" spans="1:17" s="38" customFormat="1" ht="25.5" customHeight="1" x14ac:dyDescent="0.25">
      <c r="A27" s="47" t="s">
        <v>49</v>
      </c>
      <c r="B27" s="48" t="s">
        <v>50</v>
      </c>
      <c r="C27" s="49">
        <v>1</v>
      </c>
      <c r="D27" s="50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</row>
    <row r="28" spans="1:17" s="38" customFormat="1" ht="25.5" customHeight="1" x14ac:dyDescent="0.25">
      <c r="A28" s="47" t="s">
        <v>51</v>
      </c>
      <c r="B28" s="48" t="s">
        <v>52</v>
      </c>
      <c r="C28" s="49">
        <v>1</v>
      </c>
      <c r="D28" s="50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</row>
    <row r="29" spans="1:17" s="38" customFormat="1" ht="25.5" customHeight="1" x14ac:dyDescent="0.25">
      <c r="A29" s="47" t="s">
        <v>53</v>
      </c>
      <c r="B29" s="48" t="s">
        <v>54</v>
      </c>
      <c r="C29" s="49">
        <v>1</v>
      </c>
      <c r="D29" s="50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</row>
    <row r="30" spans="1:17" s="38" customFormat="1" ht="25.5" customHeight="1" x14ac:dyDescent="0.25">
      <c r="A30" s="47" t="s">
        <v>55</v>
      </c>
      <c r="B30" s="48" t="s">
        <v>56</v>
      </c>
      <c r="C30" s="49">
        <v>1</v>
      </c>
      <c r="D30" s="50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</row>
    <row r="31" spans="1:17" s="38" customFormat="1" ht="25.5" customHeight="1" x14ac:dyDescent="0.25">
      <c r="A31" s="47" t="s">
        <v>57</v>
      </c>
      <c r="B31" s="48" t="s">
        <v>58</v>
      </c>
      <c r="C31" s="49">
        <v>1</v>
      </c>
      <c r="D31" s="50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</row>
    <row r="32" spans="1:17" s="38" customFormat="1" ht="25.5" customHeight="1" x14ac:dyDescent="0.25">
      <c r="A32" s="47" t="s">
        <v>59</v>
      </c>
      <c r="B32" s="48" t="s">
        <v>60</v>
      </c>
      <c r="C32" s="49">
        <v>1</v>
      </c>
      <c r="D32" s="50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</row>
    <row r="33" spans="1:17" s="38" customFormat="1" ht="25.5" customHeight="1" x14ac:dyDescent="0.25">
      <c r="A33" s="47"/>
      <c r="B33" s="54" t="s">
        <v>61</v>
      </c>
      <c r="C33" s="49"/>
      <c r="D33" s="50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</row>
    <row r="34" spans="1:17" s="38" customFormat="1" ht="25.5" customHeight="1" x14ac:dyDescent="0.25">
      <c r="A34" s="47" t="s">
        <v>62</v>
      </c>
      <c r="B34" s="48" t="s">
        <v>63</v>
      </c>
      <c r="C34" s="49">
        <v>1</v>
      </c>
      <c r="D34" s="50"/>
      <c r="E34" s="74">
        <f>425.47*(2204.62/50)</f>
        <v>18759.993428000002</v>
      </c>
      <c r="F34" s="74">
        <f>431.89*(2204.62/50)</f>
        <v>19043.066636</v>
      </c>
      <c r="G34" s="74">
        <f>384.67*(2204.62/50)</f>
        <v>16961.023507999998</v>
      </c>
      <c r="H34" s="74">
        <f>314.2*(2204.62/50)</f>
        <v>13853.832079999998</v>
      </c>
      <c r="I34" s="74">
        <f>273.14*(2204.62/50)</f>
        <v>12043.398135999998</v>
      </c>
      <c r="J34" s="74">
        <f>389.26*(2204.62/50)</f>
        <v>17163.407623999999</v>
      </c>
      <c r="K34" s="74">
        <f>535.45*(2204.62/50)</f>
        <v>23609.275580000001</v>
      </c>
      <c r="L34" s="74">
        <f>463.48*(2204.62/50)</f>
        <v>20435.945552000001</v>
      </c>
      <c r="M34" s="74">
        <f>425.68*(2204.62/50)</f>
        <v>18769.252831999998</v>
      </c>
      <c r="N34" s="74">
        <f>448*(2204.62/50)</f>
        <v>19753.395199999999</v>
      </c>
      <c r="O34" s="74">
        <f>483.57*(2204.62/50)</f>
        <v>21321.761867999998</v>
      </c>
      <c r="P34" s="74">
        <f>512.5*(2204.62/50)</f>
        <v>22597.355</v>
      </c>
      <c r="Q34" s="74">
        <f>387.26*(2204.62/50)</f>
        <v>17075.222824</v>
      </c>
    </row>
    <row r="35" spans="1:17" s="38" customFormat="1" ht="25.5" customHeight="1" x14ac:dyDescent="0.25">
      <c r="A35" s="47" t="s">
        <v>64</v>
      </c>
      <c r="B35" s="48" t="s">
        <v>65</v>
      </c>
      <c r="C35" s="49">
        <v>1</v>
      </c>
      <c r="D35" s="50"/>
      <c r="E35" s="73">
        <v>9359.9438399999999</v>
      </c>
      <c r="F35" s="73">
        <v>11752.755570000001</v>
      </c>
      <c r="G35" s="73">
        <v>18043.37</v>
      </c>
      <c r="H35" s="73">
        <v>19909.228370000001</v>
      </c>
      <c r="I35" s="73">
        <v>18645.322910000003</v>
      </c>
      <c r="J35" s="73">
        <v>20048.140580000003</v>
      </c>
      <c r="K35" s="73"/>
      <c r="L35" s="73"/>
      <c r="M35" s="73"/>
      <c r="N35" s="73">
        <v>26086.799999999999</v>
      </c>
      <c r="O35" s="73">
        <v>23912.9</v>
      </c>
      <c r="P35" s="73">
        <v>28260.7</v>
      </c>
      <c r="Q35" s="73">
        <v>41847.575000000004</v>
      </c>
    </row>
    <row r="36" spans="1:17" s="38" customFormat="1" ht="25.5" customHeight="1" x14ac:dyDescent="0.25">
      <c r="A36" s="47" t="s">
        <v>66</v>
      </c>
      <c r="B36" s="48" t="s">
        <v>67</v>
      </c>
      <c r="C36" s="49">
        <v>1</v>
      </c>
      <c r="D36" s="50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</row>
    <row r="37" spans="1:17" s="38" customFormat="1" ht="25.5" customHeight="1" x14ac:dyDescent="0.25">
      <c r="A37" s="47" t="s">
        <v>68</v>
      </c>
      <c r="B37" s="48" t="s">
        <v>69</v>
      </c>
      <c r="C37" s="49">
        <v>1</v>
      </c>
      <c r="D37" s="50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</row>
    <row r="38" spans="1:17" s="38" customFormat="1" ht="25.5" customHeight="1" x14ac:dyDescent="0.25">
      <c r="A38" s="47"/>
      <c r="B38" s="46" t="s">
        <v>70</v>
      </c>
      <c r="C38" s="49"/>
      <c r="D38" s="50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</row>
    <row r="39" spans="1:17" s="38" customFormat="1" ht="25.5" customHeight="1" x14ac:dyDescent="0.25">
      <c r="A39" s="8" t="s">
        <v>71</v>
      </c>
      <c r="B39" s="46" t="s">
        <v>72</v>
      </c>
      <c r="C39" s="49">
        <v>1</v>
      </c>
      <c r="D39" s="50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</row>
    <row r="40" spans="1:17" s="38" customFormat="1" ht="25.5" customHeight="1" x14ac:dyDescent="0.25">
      <c r="A40" s="78" t="s">
        <v>159</v>
      </c>
      <c r="B40" s="55" t="s">
        <v>73</v>
      </c>
      <c r="C40" s="56">
        <v>1</v>
      </c>
      <c r="D40" s="50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</row>
    <row r="41" spans="1:17" s="38" customFormat="1" ht="25.5" customHeight="1" x14ac:dyDescent="0.25">
      <c r="A41" s="78" t="s">
        <v>160</v>
      </c>
      <c r="B41" s="57" t="s">
        <v>74</v>
      </c>
      <c r="C41" s="56">
        <v>1</v>
      </c>
      <c r="D41" s="50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</row>
    <row r="42" spans="1:17" s="38" customFormat="1" ht="25.5" customHeight="1" x14ac:dyDescent="0.25">
      <c r="A42" s="8" t="s">
        <v>75</v>
      </c>
      <c r="B42" s="58" t="s">
        <v>76</v>
      </c>
      <c r="C42" s="59">
        <v>1</v>
      </c>
      <c r="D42" s="50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</row>
    <row r="43" spans="1:17" s="38" customFormat="1" ht="25.5" customHeight="1" x14ac:dyDescent="0.25">
      <c r="A43" s="78" t="s">
        <v>159</v>
      </c>
      <c r="B43" s="60" t="s">
        <v>77</v>
      </c>
      <c r="C43" s="56">
        <v>1</v>
      </c>
      <c r="D43" s="50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</row>
    <row r="44" spans="1:17" s="38" customFormat="1" ht="25.5" customHeight="1" x14ac:dyDescent="0.25">
      <c r="A44" s="78" t="s">
        <v>160</v>
      </c>
      <c r="B44" s="61" t="s">
        <v>78</v>
      </c>
      <c r="C44" s="56">
        <v>1</v>
      </c>
      <c r="D44" s="50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</row>
    <row r="45" spans="1:17" s="38" customFormat="1" ht="25.5" customHeight="1" x14ac:dyDescent="0.25">
      <c r="A45" s="47" t="s">
        <v>79</v>
      </c>
      <c r="B45" s="48" t="s">
        <v>80</v>
      </c>
      <c r="C45" s="49">
        <v>1</v>
      </c>
      <c r="D45" s="50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</row>
    <row r="46" spans="1:17" ht="25.5" customHeight="1" x14ac:dyDescent="0.25">
      <c r="A46" s="47" t="s">
        <v>81</v>
      </c>
      <c r="B46" s="48" t="s">
        <v>82</v>
      </c>
      <c r="C46" s="49">
        <v>1</v>
      </c>
      <c r="D46" s="50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</row>
    <row r="47" spans="1:17" s="39" customFormat="1" ht="25.5" customHeight="1" x14ac:dyDescent="0.25">
      <c r="A47" s="47" t="s">
        <v>83</v>
      </c>
      <c r="B47" s="48" t="s">
        <v>84</v>
      </c>
      <c r="C47" s="49">
        <v>1</v>
      </c>
      <c r="D47" s="50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</row>
    <row r="48" spans="1:17" s="39" customFormat="1" ht="25.5" customHeight="1" x14ac:dyDescent="0.25">
      <c r="A48" s="47" t="s">
        <v>85</v>
      </c>
      <c r="B48" s="48" t="s">
        <v>86</v>
      </c>
      <c r="C48" s="49">
        <v>1</v>
      </c>
      <c r="D48" s="50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51"/>
      <c r="Q48" s="51"/>
    </row>
    <row r="49" spans="1:17" s="39" customFormat="1" ht="25.5" customHeight="1" x14ac:dyDescent="0.25">
      <c r="A49" s="47"/>
      <c r="B49" s="46" t="s">
        <v>87</v>
      </c>
      <c r="C49" s="49"/>
      <c r="D49" s="50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51"/>
      <c r="Q49" s="51"/>
    </row>
    <row r="50" spans="1:17" s="39" customFormat="1" ht="25.5" customHeight="1" x14ac:dyDescent="0.25">
      <c r="A50" s="47" t="s">
        <v>88</v>
      </c>
      <c r="B50" s="48" t="s">
        <v>89</v>
      </c>
      <c r="C50" s="49">
        <v>1</v>
      </c>
      <c r="D50" s="50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51"/>
      <c r="Q50" s="51"/>
    </row>
    <row r="51" spans="1:17" s="39" customFormat="1" ht="25.5" customHeight="1" x14ac:dyDescent="0.25">
      <c r="A51" s="47" t="s">
        <v>90</v>
      </c>
      <c r="B51" s="48" t="s">
        <v>91</v>
      </c>
      <c r="C51" s="49">
        <v>1</v>
      </c>
      <c r="D51" s="50"/>
      <c r="E51" s="73">
        <v>52249.469109999998</v>
      </c>
      <c r="F51" s="73">
        <v>53157.072359999998</v>
      </c>
      <c r="G51" s="73">
        <v>53322.071369999998</v>
      </c>
      <c r="H51" s="73">
        <v>54709.889130000003</v>
      </c>
      <c r="I51" s="73">
        <v>52994.464640000006</v>
      </c>
      <c r="J51" s="73">
        <v>50730.999960000001</v>
      </c>
      <c r="K51" s="73">
        <v>50752.304179999999</v>
      </c>
      <c r="L51" s="73">
        <v>51718.602730000006</v>
      </c>
      <c r="M51" s="73">
        <v>52213.817150000003</v>
      </c>
      <c r="N51" s="73">
        <v>51939.470970000002</v>
      </c>
      <c r="O51" s="73">
        <v>51922.731940000005</v>
      </c>
      <c r="P51" s="73">
        <v>51690.559420000005</v>
      </c>
      <c r="Q51" s="73">
        <v>53973.80659</v>
      </c>
    </row>
    <row r="52" spans="1:17" s="39" customFormat="1" ht="25.5" customHeight="1" x14ac:dyDescent="0.25">
      <c r="A52" s="47"/>
      <c r="B52" s="48"/>
      <c r="C52" s="49"/>
      <c r="D52" s="50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51"/>
      <c r="Q52" s="51"/>
    </row>
    <row r="53" spans="1:17" s="39" customFormat="1" ht="25.5" customHeight="1" x14ac:dyDescent="0.25">
      <c r="A53" s="47"/>
      <c r="B53" s="53" t="s">
        <v>92</v>
      </c>
      <c r="C53" s="49"/>
      <c r="D53" s="50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51"/>
      <c r="Q53" s="51"/>
    </row>
    <row r="54" spans="1:17" s="39" customFormat="1" ht="25.5" customHeight="1" x14ac:dyDescent="0.25">
      <c r="A54" s="47" t="s">
        <v>93</v>
      </c>
      <c r="B54" s="48" t="s">
        <v>94</v>
      </c>
      <c r="C54" s="49">
        <v>1</v>
      </c>
      <c r="D54" s="50"/>
      <c r="E54" s="73">
        <v>149455.625</v>
      </c>
      <c r="F54" s="73">
        <v>142752.83913000001</v>
      </c>
      <c r="G54" s="73">
        <v>146738.25</v>
      </c>
      <c r="H54" s="73">
        <v>152173</v>
      </c>
      <c r="I54" s="73">
        <v>153259.95000000001</v>
      </c>
      <c r="J54" s="73">
        <v>136593.31087000002</v>
      </c>
      <c r="K54" s="73">
        <v>152173</v>
      </c>
      <c r="L54" s="73">
        <v>152173</v>
      </c>
      <c r="M54" s="52"/>
      <c r="N54" s="52"/>
      <c r="O54" s="52"/>
      <c r="P54" s="52"/>
      <c r="Q54" s="52"/>
    </row>
    <row r="55" spans="1:17" s="39" customFormat="1" ht="25.5" customHeight="1" x14ac:dyDescent="0.25">
      <c r="A55" s="47"/>
      <c r="B55" s="53" t="s">
        <v>95</v>
      </c>
      <c r="C55" s="49"/>
      <c r="D55" s="50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51"/>
      <c r="Q55" s="51"/>
    </row>
    <row r="56" spans="1:17" s="39" customFormat="1" ht="25.5" customHeight="1" x14ac:dyDescent="0.25">
      <c r="A56" s="47" t="s">
        <v>96</v>
      </c>
      <c r="B56" s="48" t="s">
        <v>97</v>
      </c>
      <c r="C56" s="49">
        <v>1</v>
      </c>
      <c r="D56" s="50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51"/>
      <c r="Q56" s="51"/>
    </row>
    <row r="57" spans="1:17" s="39" customFormat="1" ht="25.5" customHeight="1" x14ac:dyDescent="0.25">
      <c r="A57" s="47" t="s">
        <v>98</v>
      </c>
      <c r="B57" s="48" t="s">
        <v>99</v>
      </c>
      <c r="C57" s="49">
        <v>1</v>
      </c>
      <c r="D57" s="50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51"/>
      <c r="Q57" s="51"/>
    </row>
    <row r="58" spans="1:17" s="39" customFormat="1" ht="25.5" customHeight="1" x14ac:dyDescent="0.25">
      <c r="A58" s="47"/>
      <c r="B58" s="48"/>
      <c r="C58" s="49"/>
      <c r="D58" s="50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51"/>
      <c r="Q58" s="51"/>
    </row>
    <row r="59" spans="1:17" s="39" customFormat="1" ht="25.5" customHeight="1" x14ac:dyDescent="0.25">
      <c r="A59" s="47"/>
      <c r="B59" s="53" t="s">
        <v>101</v>
      </c>
      <c r="C59" s="49"/>
      <c r="D59" s="50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51"/>
      <c r="Q59" s="51"/>
    </row>
    <row r="60" spans="1:17" s="39" customFormat="1" ht="25.5" customHeight="1" x14ac:dyDescent="0.25">
      <c r="A60" s="47" t="s">
        <v>102</v>
      </c>
      <c r="B60" s="48" t="s">
        <v>103</v>
      </c>
      <c r="C60" s="49">
        <v>1</v>
      </c>
      <c r="D60" s="50"/>
      <c r="E60" s="75">
        <v>87180.392886835412</v>
      </c>
      <c r="F60" s="75">
        <v>88022.669900597655</v>
      </c>
      <c r="G60" s="75">
        <v>88189.706855675584</v>
      </c>
      <c r="H60" s="75">
        <v>87210.546828631021</v>
      </c>
      <c r="I60" s="75">
        <v>86449.558052388165</v>
      </c>
      <c r="J60" s="75">
        <v>88886.576639045932</v>
      </c>
      <c r="K60" s="75">
        <v>88886.576639045932</v>
      </c>
      <c r="L60" s="75">
        <v>89913.968558675711</v>
      </c>
      <c r="M60" s="75">
        <v>91570.886874201038</v>
      </c>
      <c r="N60" s="75">
        <v>92114.025649225645</v>
      </c>
      <c r="O60" s="75">
        <v>93183.386136884161</v>
      </c>
      <c r="P60" s="75">
        <v>93625.68249142007</v>
      </c>
      <c r="Q60" s="75">
        <v>94159.320200000002</v>
      </c>
    </row>
    <row r="61" spans="1:17" s="39" customFormat="1" ht="25.5" customHeight="1" x14ac:dyDescent="0.25">
      <c r="A61" s="47" t="s">
        <v>104</v>
      </c>
      <c r="B61" s="48" t="s">
        <v>105</v>
      </c>
      <c r="C61" s="49">
        <v>1</v>
      </c>
      <c r="D61" s="50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51"/>
      <c r="Q61" s="51"/>
    </row>
    <row r="62" spans="1:17" s="39" customFormat="1" ht="25.5" customHeight="1" x14ac:dyDescent="0.25">
      <c r="A62" s="47" t="s">
        <v>106</v>
      </c>
      <c r="B62" s="48" t="s">
        <v>107</v>
      </c>
      <c r="C62" s="49">
        <v>1</v>
      </c>
      <c r="D62" s="50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51"/>
      <c r="Q62" s="51"/>
    </row>
    <row r="63" spans="1:17" s="39" customFormat="1" ht="25.5" customHeight="1" x14ac:dyDescent="0.25">
      <c r="A63" s="47" t="s">
        <v>108</v>
      </c>
      <c r="B63" s="48" t="s">
        <v>109</v>
      </c>
      <c r="C63" s="49">
        <v>1</v>
      </c>
      <c r="D63" s="50"/>
      <c r="E63" s="75">
        <v>55482.936666666668</v>
      </c>
      <c r="F63" s="75">
        <v>55482.936666666668</v>
      </c>
      <c r="G63" s="75">
        <v>56812.676378796612</v>
      </c>
      <c r="H63" s="75">
        <v>58566.385224084828</v>
      </c>
      <c r="I63" s="75">
        <v>58566.385224084828</v>
      </c>
      <c r="J63" s="75">
        <v>60362.766702980422</v>
      </c>
      <c r="K63" s="75">
        <v>60362.766702980422</v>
      </c>
      <c r="L63" s="75">
        <v>61247.125338129503</v>
      </c>
      <c r="M63" s="75">
        <v>60324.064920100107</v>
      </c>
      <c r="N63" s="75">
        <v>59861.745050313373</v>
      </c>
      <c r="O63" s="75">
        <v>60770.825732198187</v>
      </c>
      <c r="P63" s="75">
        <v>62620.218263559538</v>
      </c>
      <c r="Q63" s="75">
        <v>59524.74</v>
      </c>
    </row>
    <row r="64" spans="1:17" s="39" customFormat="1" ht="25.5" customHeight="1" x14ac:dyDescent="0.25">
      <c r="A64" s="47" t="s">
        <v>110</v>
      </c>
      <c r="B64" s="48" t="s">
        <v>111</v>
      </c>
      <c r="C64" s="49">
        <v>1</v>
      </c>
      <c r="D64" s="50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51"/>
      <c r="Q64" s="51"/>
    </row>
    <row r="65" spans="1:17" s="39" customFormat="1" ht="25.5" customHeight="1" x14ac:dyDescent="0.25">
      <c r="A65" s="47" t="s">
        <v>112</v>
      </c>
      <c r="B65" s="48" t="s">
        <v>113</v>
      </c>
      <c r="C65" s="49">
        <v>1</v>
      </c>
      <c r="D65" s="50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51"/>
      <c r="Q65" s="51"/>
    </row>
    <row r="66" spans="1:17" s="39" customFormat="1" ht="25.5" customHeight="1" x14ac:dyDescent="0.25">
      <c r="A66" s="47" t="s">
        <v>114</v>
      </c>
      <c r="B66" s="48" t="s">
        <v>115</v>
      </c>
      <c r="C66" s="49">
        <v>1</v>
      </c>
      <c r="D66" s="50"/>
      <c r="E66" s="75">
        <v>50487.033402280096</v>
      </c>
      <c r="F66" s="75">
        <v>45342.920068946769</v>
      </c>
      <c r="G66" s="75">
        <v>42274.515051710077</v>
      </c>
      <c r="H66" s="75">
        <v>42274.515051710077</v>
      </c>
      <c r="I66" s="75">
        <v>38471.236701140049</v>
      </c>
      <c r="J66" s="75">
        <v>38471.236701140049</v>
      </c>
      <c r="K66" s="75">
        <v>40008.809710557813</v>
      </c>
      <c r="L66" s="75">
        <v>38530.026567806715</v>
      </c>
      <c r="M66" s="75">
        <v>38530.026567806715</v>
      </c>
      <c r="N66" s="75">
        <v>40370.884267806716</v>
      </c>
      <c r="O66" s="75">
        <v>38544.724034473387</v>
      </c>
      <c r="P66" s="75">
        <v>40163.521181506214</v>
      </c>
      <c r="Q66" s="75">
        <v>40146.1302</v>
      </c>
    </row>
    <row r="67" spans="1:17" s="39" customFormat="1" ht="25.5" customHeight="1" x14ac:dyDescent="0.25">
      <c r="A67" s="47" t="s">
        <v>116</v>
      </c>
      <c r="B67" s="48" t="s">
        <v>117</v>
      </c>
      <c r="C67" s="49">
        <v>1</v>
      </c>
      <c r="D67" s="50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51"/>
      <c r="Q67" s="51"/>
    </row>
    <row r="68" spans="1:17" s="39" customFormat="1" ht="25.5" customHeight="1" x14ac:dyDescent="0.25">
      <c r="A68" s="47"/>
      <c r="B68" s="53" t="s">
        <v>118</v>
      </c>
      <c r="C68" s="49"/>
      <c r="D68" s="50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51"/>
      <c r="Q68" s="51"/>
    </row>
    <row r="69" spans="1:17" s="39" customFormat="1" ht="25.5" customHeight="1" x14ac:dyDescent="0.25">
      <c r="A69" s="47" t="s">
        <v>119</v>
      </c>
      <c r="B69" s="48" t="s">
        <v>120</v>
      </c>
      <c r="C69" s="49">
        <v>1</v>
      </c>
      <c r="D69" s="50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51"/>
      <c r="Q69" s="51"/>
    </row>
    <row r="70" spans="1:17" s="39" customFormat="1" ht="25.5" customHeight="1" x14ac:dyDescent="0.25">
      <c r="A70" s="47" t="s">
        <v>121</v>
      </c>
      <c r="B70" s="48" t="s">
        <v>122</v>
      </c>
      <c r="C70" s="49">
        <v>1</v>
      </c>
      <c r="D70" s="50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51"/>
      <c r="Q70" s="51"/>
    </row>
    <row r="71" spans="1:17" s="39" customFormat="1" ht="25.5" customHeight="1" x14ac:dyDescent="0.25">
      <c r="A71" s="47" t="s">
        <v>123</v>
      </c>
      <c r="B71" s="48" t="s">
        <v>124</v>
      </c>
      <c r="C71" s="49">
        <v>1</v>
      </c>
      <c r="D71" s="50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51"/>
      <c r="Q71" s="51"/>
    </row>
    <row r="72" spans="1:17" s="39" customFormat="1" ht="25.5" customHeight="1" x14ac:dyDescent="0.25">
      <c r="A72" s="47" t="s">
        <v>125</v>
      </c>
      <c r="B72" s="48" t="s">
        <v>126</v>
      </c>
      <c r="C72" s="49">
        <v>1</v>
      </c>
      <c r="D72" s="50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51"/>
      <c r="Q72" s="51"/>
    </row>
    <row r="73" spans="1:17" s="39" customFormat="1" ht="25.5" customHeight="1" x14ac:dyDescent="0.25">
      <c r="A73" s="47" t="s">
        <v>127</v>
      </c>
      <c r="B73" s="48" t="s">
        <v>128</v>
      </c>
      <c r="C73" s="49">
        <v>1</v>
      </c>
      <c r="D73" s="50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51"/>
      <c r="Q73" s="51"/>
    </row>
    <row r="74" spans="1:17" s="39" customFormat="1" ht="25.5" customHeight="1" x14ac:dyDescent="0.25">
      <c r="A74" s="47" t="s">
        <v>129</v>
      </c>
      <c r="B74" s="48" t="s">
        <v>130</v>
      </c>
      <c r="C74" s="49">
        <v>1</v>
      </c>
      <c r="D74" s="50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51"/>
      <c r="Q74" s="51"/>
    </row>
    <row r="75" spans="1:17" s="39" customFormat="1" ht="25.5" customHeight="1" x14ac:dyDescent="0.25">
      <c r="A75" s="47"/>
      <c r="B75" s="46" t="s">
        <v>131</v>
      </c>
      <c r="C75" s="49"/>
      <c r="D75" s="50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51"/>
      <c r="Q75" s="51"/>
    </row>
    <row r="76" spans="1:17" s="39" customFormat="1" ht="25.5" customHeight="1" x14ac:dyDescent="0.25">
      <c r="A76" s="47" t="s">
        <v>132</v>
      </c>
      <c r="B76" s="48" t="s">
        <v>133</v>
      </c>
      <c r="C76" s="49">
        <v>1</v>
      </c>
      <c r="D76" s="50"/>
      <c r="E76" s="35">
        <f>40.4406556738384*(1000/3.8)</f>
        <v>10642.277808904844</v>
      </c>
      <c r="F76" s="35">
        <f>43.4147291941786*(1000/3.8)</f>
        <v>11424.928735310164</v>
      </c>
      <c r="G76" s="35">
        <f>43.5665287701815*(1000/3.8)</f>
        <v>11464.875992153022</v>
      </c>
      <c r="H76" s="35">
        <f>43.5732849077422*(1000/3.8)</f>
        <v>11466.653923090045</v>
      </c>
      <c r="I76" s="35">
        <f>42.8119219780045*(1000/3.8)</f>
        <v>11266.295257369615</v>
      </c>
      <c r="J76" s="35">
        <f>40.3644784812034*(1000/3.8)</f>
        <v>10622.231179264061</v>
      </c>
      <c r="K76" s="35">
        <f>38.9874849228252*(1000/3.8)</f>
        <v>10259.864453375045</v>
      </c>
      <c r="L76" s="35">
        <f>37.9109038557003*(1000/3.8)</f>
        <v>9976.5536462369328</v>
      </c>
      <c r="M76" s="35">
        <f>36.9919533752138*(1000/3.8)</f>
        <v>9734.7245724246895</v>
      </c>
      <c r="N76" s="35">
        <f>37.4554906846669*(1000/3.8)</f>
        <v>9856.7080749123561</v>
      </c>
      <c r="O76" s="35">
        <f>36.5340148931866*(1000/3.8)</f>
        <v>9614.2144455754242</v>
      </c>
      <c r="P76" s="35">
        <f>38.1455124315646*(1000/3.8)</f>
        <v>10038.292745148581</v>
      </c>
      <c r="Q76" s="35">
        <f>41.04*(1000/3.8)</f>
        <v>10800.000000000002</v>
      </c>
    </row>
    <row r="77" spans="1:17" s="39" customFormat="1" ht="25.5" customHeight="1" x14ac:dyDescent="0.25">
      <c r="A77" s="47"/>
      <c r="B77" s="46" t="s">
        <v>134</v>
      </c>
      <c r="C77" s="49"/>
      <c r="D77" s="50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51"/>
      <c r="Q77" s="51"/>
    </row>
    <row r="78" spans="1:17" s="39" customFormat="1" ht="25.5" customHeight="1" x14ac:dyDescent="0.25">
      <c r="A78" s="47" t="s">
        <v>135</v>
      </c>
      <c r="B78" s="48" t="s">
        <v>136</v>
      </c>
      <c r="C78" s="49">
        <v>1</v>
      </c>
      <c r="D78" s="50"/>
      <c r="E78" s="35">
        <f>100.357142857143*(1000000/(55*30))</f>
        <v>60822.51082251082</v>
      </c>
      <c r="F78" s="35">
        <f>101.071428571429*(1000000/(55*30))</f>
        <v>61255.411255411251</v>
      </c>
      <c r="G78" s="35">
        <f>102.666666666667*(1000000/(55*30))</f>
        <v>62222.222222222219</v>
      </c>
      <c r="H78" s="35">
        <f>105.933333333333*(1000000/(55*30))</f>
        <v>64202.020202020198</v>
      </c>
      <c r="I78" s="35">
        <f>107.333333333333*(1000000/(55*30))</f>
        <v>65050.505050505039</v>
      </c>
      <c r="J78" s="35">
        <f>106.666666666667*(1000000/(55*30))</f>
        <v>64646.464646464643</v>
      </c>
      <c r="K78" s="35">
        <f>105.952255841751*(1000000/(55*30))</f>
        <v>64213.488388939877</v>
      </c>
      <c r="L78" s="35">
        <f>106.333333333333*(1000000/(55*30))</f>
        <v>64444.444444444438</v>
      </c>
      <c r="M78" s="35">
        <f>101.333333333333*(1000000/(55*30))</f>
        <v>61414.141414141406</v>
      </c>
      <c r="N78" s="35">
        <f>100.333333333333*(1000000/(55*30))</f>
        <v>60808.080808080798</v>
      </c>
      <c r="O78" s="35">
        <f>104.333333333333*(1000000/(55*30))</f>
        <v>63232.323232323222</v>
      </c>
      <c r="P78" s="35">
        <f>109.666666666667*(1000000/(55*30))</f>
        <v>66464.646464646459</v>
      </c>
      <c r="Q78" s="35">
        <f>110.04*(1000000/(55*30))</f>
        <v>66690.909090909088</v>
      </c>
    </row>
    <row r="79" spans="1:17" s="39" customFormat="1" ht="25.5" customHeight="1" x14ac:dyDescent="0.25">
      <c r="A79" s="47"/>
      <c r="B79" s="46" t="s">
        <v>137</v>
      </c>
      <c r="C79" s="49"/>
      <c r="D79" s="50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51"/>
      <c r="Q79" s="51"/>
    </row>
    <row r="80" spans="1:17" s="39" customFormat="1" ht="25.5" customHeight="1" x14ac:dyDescent="0.25">
      <c r="A80" s="47" t="s">
        <v>138</v>
      </c>
      <c r="B80" s="48" t="s">
        <v>137</v>
      </c>
      <c r="C80" s="49">
        <v>1</v>
      </c>
      <c r="D80" s="50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51"/>
      <c r="Q80" s="51"/>
    </row>
    <row r="81" spans="1:17" s="39" customFormat="1" ht="25.5" customHeight="1" x14ac:dyDescent="0.25">
      <c r="A81" s="47"/>
      <c r="B81" s="48"/>
      <c r="C81" s="49"/>
      <c r="D81" s="50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51"/>
      <c r="Q81" s="51"/>
    </row>
    <row r="82" spans="1:17" s="39" customFormat="1" ht="25.5" customHeight="1" x14ac:dyDescent="0.25">
      <c r="A82" s="47"/>
      <c r="B82" s="53" t="s">
        <v>139</v>
      </c>
      <c r="C82" s="49"/>
      <c r="D82" s="50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51"/>
      <c r="Q82" s="51"/>
    </row>
    <row r="83" spans="1:17" s="39" customFormat="1" ht="25.5" customHeight="1" x14ac:dyDescent="0.25">
      <c r="A83" s="47" t="s">
        <v>140</v>
      </c>
      <c r="B83" s="48" t="s">
        <v>141</v>
      </c>
      <c r="C83" s="49">
        <v>1</v>
      </c>
      <c r="D83" s="50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51"/>
      <c r="Q83" s="51"/>
    </row>
    <row r="84" spans="1:17" s="39" customFormat="1" x14ac:dyDescent="0.25">
      <c r="A84" s="65"/>
      <c r="B84" s="66"/>
      <c r="C84" s="66"/>
      <c r="D84" s="64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</row>
    <row r="85" spans="1:17" s="39" customFormat="1" x14ac:dyDescent="0.25">
      <c r="A85" s="68"/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9"/>
      <c r="O85" s="70"/>
    </row>
    <row r="86" spans="1:17" x14ac:dyDescent="0.25">
      <c r="A86" s="70"/>
      <c r="L86" s="39"/>
      <c r="P86" s="62"/>
    </row>
  </sheetData>
  <pageMargins left="0.47244094488188981" right="0.27559055118110237" top="0.98425196850393704" bottom="0.98425196850393704" header="0.51181102362204722" footer="0.51181102362204722"/>
  <pageSetup paperSize="9" orientation="landscape" r:id="rId1"/>
  <headerFooter alignWithMargins="0">
    <oddFooter>&amp;L&amp;F&amp;R&amp;8&amp;A 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49F1C196FA7D4ABFB2ADBD2E36BF9A" ma:contentTypeVersion="12" ma:contentTypeDescription="Create a new document." ma:contentTypeScope="" ma:versionID="b40f2187d9de86886bb3e9b1a609a632">
  <xsd:schema xmlns:xsd="http://www.w3.org/2001/XMLSchema" xmlns:xs="http://www.w3.org/2001/XMLSchema" xmlns:p="http://schemas.microsoft.com/office/2006/metadata/properties" xmlns:ns2="b6a3b5e8-9a5d-48de-8dd4-71f80e1de32d" xmlns:ns3="d2301009-a8d6-48a4-afb0-03307124d164" targetNamespace="http://schemas.microsoft.com/office/2006/metadata/properties" ma:root="true" ma:fieldsID="25d3111e698b7fe3790e6c68e16c1427" ns2:_="" ns3:_="">
    <xsd:import namespace="b6a3b5e8-9a5d-48de-8dd4-71f80e1de32d"/>
    <xsd:import namespace="d2301009-a8d6-48a4-afb0-03307124d16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a3b5e8-9a5d-48de-8dd4-71f80e1de32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301009-a8d6-48a4-afb0-03307124d1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A9C1114-D50E-406D-A05D-4346BB1CBF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6a3b5e8-9a5d-48de-8dd4-71f80e1de32d"/>
    <ds:schemaRef ds:uri="d2301009-a8d6-48a4-afb0-03307124d1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4E0E6FC-98D7-4ECA-B37D-0A28D5C59FC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3B0358E-5CC6-4F4C-BE7F-8CCFE2C92D20}">
  <ds:schemaRefs>
    <ds:schemaRef ds:uri="http://purl.org/dc/elements/1.1/"/>
    <ds:schemaRef ds:uri="http://schemas.microsoft.com/office/2006/metadata/properties"/>
    <ds:schemaRef ds:uri="d2301009-a8d6-48a4-afb0-03307124d16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b6a3b5e8-9a5d-48de-8dd4-71f80e1de32d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Annual</vt:lpstr>
      <vt:lpstr>Monthly</vt:lpstr>
      <vt:lpstr>Annual!Print_Titles</vt:lpstr>
      <vt:lpstr>Monthly!Print_Titles</vt:lpstr>
      <vt:lpstr>refYear1</vt:lpstr>
      <vt:lpstr>refYear2</vt:lpstr>
    </vt:vector>
  </TitlesOfParts>
  <Company>FAO of the UN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Valeri, Claudio (ESS)</dc:creator>
  <cp:lastModifiedBy>Taglioni, Charlotte (ESS)</cp:lastModifiedBy>
  <dcterms:created xsi:type="dcterms:W3CDTF">2021-08-06T07:24:27Z</dcterms:created>
  <dcterms:modified xsi:type="dcterms:W3CDTF">2021-08-16T10:51:42Z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0x0101006849F1C196FA7D4ABFB2ADBD2E36BF9A</vt:lpwstr>
  </property>
</Properties>
</file>