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4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5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6.xml" ContentType="application/vnd.openxmlformats-officedocument.drawing+xml"/>
  <Override PartName="/xl/comments3.xml" ContentType="application/vnd.openxmlformats-officedocument.spreadsheetml.comment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7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Ex1.xml" ContentType="application/vnd.ms-office.chartex+xml"/>
  <Override PartName="/xl/charts/style23.xml" ContentType="application/vnd.ms-office.chartstyle+xml"/>
  <Override PartName="/xl/charts/colors23.xml" ContentType="application/vnd.ms-office.chartcolorstyle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harts/chart23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4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5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6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7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8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29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wastlin\Desktop\Wellington_South_20251001\"/>
    </mc:Choice>
  </mc:AlternateContent>
  <xr:revisionPtr revIDLastSave="0" documentId="13_ncr:1_{98476FC2-E469-4FDA-A836-5F5D434BF325}" xr6:coauthVersionLast="47" xr6:coauthVersionMax="47" xr10:uidLastSave="{00000000-0000-0000-0000-000000000000}"/>
  <bookViews>
    <workbookView xWindow="-120" yWindow="-120" windowWidth="29040" windowHeight="17640" tabRatio="929" activeTab="9" xr2:uid="{B4151D76-52A8-4540-A8F5-A8AF6C39BD0D}"/>
  </bookViews>
  <sheets>
    <sheet name="BC SNR" sheetId="1" r:id="rId1"/>
    <sheet name="HC SNR" sheetId="7" r:id="rId2"/>
    <sheet name="BC Uniformity" sheetId="2" r:id="rId3"/>
    <sheet name="BC Tra Uniformity" sheetId="8" r:id="rId4"/>
    <sheet name="BC Sag Uniformity" sheetId="9" r:id="rId5"/>
    <sheet name="BC Cor Uniformity" sheetId="10" r:id="rId6"/>
    <sheet name="HC Uniformity" sheetId="11" r:id="rId7"/>
    <sheet name="HC Tra Uniformity" sheetId="12" r:id="rId8"/>
    <sheet name="HC Sag Uniformity" sheetId="13" r:id="rId9"/>
    <sheet name="HC Cor Uniformity" sheetId="14" r:id="rId10"/>
    <sheet name="Geometric" sheetId="15" r:id="rId11"/>
    <sheet name="Slice Width" sheetId="3" r:id="rId12"/>
    <sheet name="Tra Slice Width" sheetId="4" r:id="rId13"/>
    <sheet name="Sag Slice Width" sheetId="18" r:id="rId14"/>
    <sheet name="Cor Slice Width" sheetId="19" r:id="rId15"/>
    <sheet name="Slice Position" sheetId="16" r:id="rId16"/>
    <sheet name="EPI Stability" sheetId="17" r:id="rId17"/>
    <sheet name="Tables for Report" sheetId="20" r:id="rId18"/>
    <sheet name="Comparison Charts for Report" sheetId="21" r:id="rId19"/>
  </sheets>
  <definedNames>
    <definedName name="_xlchart.v1.0" hidden="1">'EPI Stability'!$A$12:$A$111</definedName>
    <definedName name="_xlchart.v1.1" hidden="1">'EPI Stability'!$B$11</definedName>
    <definedName name="_xlchart.v1.2" hidden="1">'EPI Stability'!$B$12:$B$111</definedName>
    <definedName name="angled_rod_sep_" localSheetId="15">'Slice Position'!$B$9</definedName>
    <definedName name="B0_" localSheetId="0">'BC SNR'!$B$24</definedName>
    <definedName name="B0_" localSheetId="1">'HC SNR'!$B$24</definedName>
    <definedName name="BW_" localSheetId="0">'BC SNR'!$B$29</definedName>
    <definedName name="BW_" localSheetId="1">'HC SNR'!$B$29</definedName>
    <definedName name="BW_nominal_" localSheetId="0">'BC SNR'!$B$37</definedName>
    <definedName name="BW_nominal_" localSheetId="1">'HC SNR'!$B$37</definedName>
    <definedName name="BW_norm_" localSheetId="0">'BC SNR'!$B$40</definedName>
    <definedName name="BW_norm_" localSheetId="1">'HC SNR'!$B$40</definedName>
    <definedName name="BW_scanner_" localSheetId="0">'BC SNR'!$B$22</definedName>
    <definedName name="BW_scanner_" localSheetId="1">'HC SNR'!$B$22</definedName>
    <definedName name="CL_norm_" localSheetId="0">'BC SNR'!$B$45</definedName>
    <definedName name="CL_norm_" localSheetId="1">'HC SNR'!$B$45</definedName>
    <definedName name="Dx_" localSheetId="0">'BC SNR'!$B$30</definedName>
    <definedName name="Dx_" localSheetId="1">'HC SNR'!$B$30</definedName>
    <definedName name="Dx_" localSheetId="11">'Slice Width'!$B$16</definedName>
    <definedName name="Dy_" localSheetId="0">'BC SNR'!$B$31</definedName>
    <definedName name="Dy_" localSheetId="1">'HC SNR'!$B$31</definedName>
    <definedName name="Dz_cor_" localSheetId="0">'BC SNR'!$B$34</definedName>
    <definedName name="Dz_cor_" localSheetId="1">'HC SNR'!$B$34</definedName>
    <definedName name="Dz_sag_" localSheetId="0">'BC SNR'!$B$33</definedName>
    <definedName name="Dz_sag_" localSheetId="1">'HC SNR'!$B$33</definedName>
    <definedName name="Dz_tra_" localSheetId="0">'BC SNR'!$B$32</definedName>
    <definedName name="Dz_tra_" localSheetId="1">'HC SNR'!$B$32</definedName>
    <definedName name="FOV_" localSheetId="0">'BC SNR'!$B$21</definedName>
    <definedName name="FOV_" localSheetId="1">'HC SNR'!$B$21</definedName>
    <definedName name="FOV_" localSheetId="11">'Slice Width'!$B$9</definedName>
    <definedName name="FWHM_cor_1_" localSheetId="11">'Slice Width'!$B$21</definedName>
    <definedName name="FWHM_cor_2_" localSheetId="11">'Slice Width'!$B$22</definedName>
    <definedName name="FWHM_sag_1_" localSheetId="11">'Slice Width'!$B$19</definedName>
    <definedName name="FWHM_sag_2_" localSheetId="11">'Slice Width'!$B$20</definedName>
    <definedName name="FWHM_tra_1_" localSheetId="11">'Slice Width'!$B$17</definedName>
    <definedName name="FWHM_tra_2_" localSheetId="11">'Slice Width'!$B$18</definedName>
    <definedName name="N_fe_" localSheetId="0">'BC SNR'!$B$18</definedName>
    <definedName name="N_fe_" localSheetId="1">'HC SNR'!$B$18</definedName>
    <definedName name="N_fe_" localSheetId="11">'Slice Width'!$B$8</definedName>
    <definedName name="N_pe_" localSheetId="0">'BC SNR'!$B$17</definedName>
    <definedName name="N_pe_" localSheetId="1">'HC SNR'!$B$17</definedName>
    <definedName name="NSA_" localSheetId="0">'BC SNR'!$B$20</definedName>
    <definedName name="NSA_" localSheetId="1">'HC SNR'!$B$20</definedName>
    <definedName name="profile_1_baseline_offset_" localSheetId="14">'Cor Slice Width'!$B$2</definedName>
    <definedName name="profile_1_baseline_offset_" localSheetId="13">'Sag Slice Width'!$B$2</definedName>
    <definedName name="profile_1_baseline_offset_" localSheetId="12">'Tra Slice Width'!$B$2</definedName>
    <definedName name="profile_1_min_offset_" localSheetId="14">'Cor Slice Width'!$B$3</definedName>
    <definedName name="profile_1_min_offset_" localSheetId="13">'Sag Slice Width'!$B$3</definedName>
    <definedName name="profile_1_min_offset_" localSheetId="12">'Tra Slice Width'!$B$3</definedName>
    <definedName name="profile_2_baseline_offset_" localSheetId="14">'Cor Slice Width'!$B$4</definedName>
    <definedName name="profile_2_baseline_offset_" localSheetId="13">'Sag Slice Width'!$B$4</definedName>
    <definedName name="profile_2_baseline_offset_" localSheetId="12">'Tra Slice Width'!$B$4</definedName>
    <definedName name="profile_2_min_offset_" localSheetId="14">'Cor Slice Width'!$B$5</definedName>
    <definedName name="profile_2_min_offset_" localSheetId="13">'Sag Slice Width'!$B$5</definedName>
    <definedName name="profile_2_min_offset_" localSheetId="12">'Tra Slice Width'!$B$5</definedName>
    <definedName name="Q_head_" localSheetId="0">'BC SNR'!$B$25</definedName>
    <definedName name="Q_head_" localSheetId="1">'HC SNR'!$B$25</definedName>
    <definedName name="Q_test_object_" localSheetId="0">'BC SNR'!$B$26</definedName>
    <definedName name="Q_test_object_" localSheetId="1">'HC SNR'!$B$26</definedName>
    <definedName name="rda_" localSheetId="15">'Slice Position'!$B$10</definedName>
    <definedName name="rod_dist_" localSheetId="10">Geometric!$B$13</definedName>
    <definedName name="Scanner_" localSheetId="0">'BC SNR'!$B$23</definedName>
    <definedName name="Scanner_" localSheetId="1">'HC SNR'!$B$23</definedName>
    <definedName name="SF_" localSheetId="11">'Slice Width'!$B$15</definedName>
    <definedName name="slice_gap_" localSheetId="15">'Slice Position'!$B$8</definedName>
    <definedName name="slice_offset_" localSheetId="15">'Slice Position'!$B$13</definedName>
    <definedName name="slice_thk_" localSheetId="15">'Slice Position'!$B$7</definedName>
    <definedName name="SNR_cor_" localSheetId="0">'BC SNR'!$J$14</definedName>
    <definedName name="SNR_cor_" localSheetId="1">'HC SNR'!$J$14</definedName>
    <definedName name="SNR_sag_" localSheetId="0">'BC SNR'!$F$14</definedName>
    <definedName name="SNR_sag_" localSheetId="1">'HC SNR'!$F$14</definedName>
    <definedName name="SNR_tra_" localSheetId="0">'BC SNR'!$B$14</definedName>
    <definedName name="SNR_tra_" localSheetId="1">'HC SNR'!$B$14</definedName>
    <definedName name="ST_corr_" localSheetId="0">'BC SNR'!$B$44</definedName>
    <definedName name="ST_corr_" localSheetId="1">'HC SNR'!$B$44</definedName>
    <definedName name="sys_name_" localSheetId="17">'Tables for Report'!$B$2</definedName>
    <definedName name="sys_name_comp_" localSheetId="18">'Comparison Charts for Report'!$B$2</definedName>
    <definedName name="test_date_" localSheetId="17">'Tables for Report'!#REF!</definedName>
    <definedName name="theta_" localSheetId="11">'Slice Width'!$B$12</definedName>
    <definedName name="TR_" localSheetId="0">'BC SNR'!$B$19</definedName>
    <definedName name="TR_" localSheetId="1">'HC SNR'!$B$19</definedName>
    <definedName name="VS_corr_cor_" localSheetId="0">'BC SNR'!$B$43</definedName>
    <definedName name="VS_corr_cor_" localSheetId="1">'HC SNR'!$B$43</definedName>
    <definedName name="VS_corr_sag_" localSheetId="0">'BC SNR'!$B$42</definedName>
    <definedName name="VS_corr_sag_" localSheetId="1">'HC SNR'!$B$42</definedName>
    <definedName name="VS_corr_tra_" localSheetId="0">'BC SNR'!$B$41</definedName>
    <definedName name="VS_corr_tra_" localSheetId="1">'HC SNR'!$B$41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1" i="21" l="1"/>
  <c r="A32" i="21"/>
  <c r="A31" i="21"/>
  <c r="B27" i="21"/>
  <c r="B23" i="21"/>
  <c r="A28" i="21"/>
  <c r="A27" i="21"/>
  <c r="A24" i="21"/>
  <c r="A23" i="21"/>
  <c r="B19" i="21"/>
  <c r="A20" i="21"/>
  <c r="A19" i="21"/>
  <c r="B15" i="21"/>
  <c r="A16" i="21"/>
  <c r="A15" i="21"/>
  <c r="B11" i="21"/>
  <c r="A12" i="21"/>
  <c r="A11" i="21"/>
  <c r="A8" i="21"/>
  <c r="B7" i="21" l="1"/>
  <c r="A7" i="21"/>
  <c r="B44" i="1"/>
  <c r="B41" i="1"/>
  <c r="D10" i="15" l="1"/>
  <c r="B5" i="15"/>
  <c r="G11" i="20"/>
  <c r="AH7" i="20"/>
  <c r="A11" i="20"/>
  <c r="AB7" i="20"/>
  <c r="U7" i="20"/>
  <c r="N11" i="20"/>
  <c r="N7" i="20"/>
  <c r="G7" i="20"/>
  <c r="A7" i="20"/>
  <c r="B15" i="3" l="1"/>
  <c r="B133" i="19"/>
  <c r="C133" i="19"/>
  <c r="B134" i="19"/>
  <c r="C134" i="19"/>
  <c r="B133" i="18"/>
  <c r="C133" i="18"/>
  <c r="B134" i="18"/>
  <c r="C134" i="18"/>
  <c r="C133" i="4"/>
  <c r="B133" i="4"/>
  <c r="E9" i="17"/>
  <c r="D9" i="17"/>
  <c r="C9" i="17"/>
  <c r="B9" i="17"/>
  <c r="C8" i="17"/>
  <c r="B8" i="17"/>
  <c r="E8" i="17"/>
  <c r="D8" i="17"/>
  <c r="D4" i="17"/>
  <c r="AL7" i="20" s="1"/>
  <c r="B4" i="17"/>
  <c r="AJ7" i="20" s="1"/>
  <c r="A4" i="17"/>
  <c r="AI7" i="20" s="1"/>
  <c r="I18" i="16"/>
  <c r="I19" i="16"/>
  <c r="I20" i="16"/>
  <c r="I40" i="16"/>
  <c r="I41" i="16"/>
  <c r="I42" i="16"/>
  <c r="I43" i="16"/>
  <c r="I17" i="16"/>
  <c r="H17" i="16"/>
  <c r="H40" i="16"/>
  <c r="H41" i="16"/>
  <c r="H42" i="16"/>
  <c r="H43" i="16"/>
  <c r="H18" i="16"/>
  <c r="H19" i="16"/>
  <c r="H20" i="16"/>
  <c r="G18" i="16"/>
  <c r="G19" i="16"/>
  <c r="G20" i="16"/>
  <c r="G40" i="16"/>
  <c r="G41" i="16"/>
  <c r="G42" i="16"/>
  <c r="G43" i="16"/>
  <c r="G17" i="16"/>
  <c r="F18" i="16"/>
  <c r="F19" i="16"/>
  <c r="F20" i="16"/>
  <c r="F40" i="16"/>
  <c r="F41" i="16"/>
  <c r="F42" i="16"/>
  <c r="F43" i="16"/>
  <c r="F17" i="16"/>
  <c r="D17" i="16"/>
  <c r="D18" i="16"/>
  <c r="D19" i="16"/>
  <c r="D20" i="16"/>
  <c r="D21" i="16"/>
  <c r="F21" i="16" s="1"/>
  <c r="D22" i="16"/>
  <c r="F22" i="16" s="1"/>
  <c r="D23" i="16"/>
  <c r="F23" i="16" s="1"/>
  <c r="D24" i="16"/>
  <c r="F24" i="16" s="1"/>
  <c r="D25" i="16"/>
  <c r="F25" i="16" s="1"/>
  <c r="D26" i="16"/>
  <c r="F26" i="16" s="1"/>
  <c r="D27" i="16"/>
  <c r="F27" i="16" s="1"/>
  <c r="D28" i="16"/>
  <c r="F28" i="16" s="1"/>
  <c r="D29" i="16"/>
  <c r="F29" i="16" s="1"/>
  <c r="D30" i="16"/>
  <c r="D31" i="16"/>
  <c r="F31" i="16" s="1"/>
  <c r="D32" i="16"/>
  <c r="F32" i="16" s="1"/>
  <c r="D33" i="16"/>
  <c r="F33" i="16" s="1"/>
  <c r="D34" i="16"/>
  <c r="F34" i="16" s="1"/>
  <c r="D35" i="16"/>
  <c r="F35" i="16" s="1"/>
  <c r="D36" i="16"/>
  <c r="F36" i="16" s="1"/>
  <c r="D37" i="16"/>
  <c r="F37" i="16" s="1"/>
  <c r="D38" i="16"/>
  <c r="F38" i="16" s="1"/>
  <c r="D39" i="16"/>
  <c r="F39" i="16" s="1"/>
  <c r="D40" i="16"/>
  <c r="D41" i="16"/>
  <c r="D42" i="16"/>
  <c r="D43" i="16"/>
  <c r="Q7" i="20"/>
  <c r="C10" i="15"/>
  <c r="P7" i="20" s="1"/>
  <c r="B10" i="15"/>
  <c r="F5" i="15"/>
  <c r="F10" i="15" s="1"/>
  <c r="S7" i="20" s="1"/>
  <c r="D5" i="15"/>
  <c r="D6" i="15" s="1"/>
  <c r="C5" i="15"/>
  <c r="B6" i="15"/>
  <c r="K18" i="15"/>
  <c r="K19" i="15"/>
  <c r="K20" i="15"/>
  <c r="K21" i="15"/>
  <c r="K22" i="15"/>
  <c r="G18" i="15"/>
  <c r="G19" i="15"/>
  <c r="G20" i="15"/>
  <c r="G21" i="15"/>
  <c r="G22" i="15"/>
  <c r="C18" i="15"/>
  <c r="C19" i="15"/>
  <c r="C20" i="15"/>
  <c r="C21" i="15"/>
  <c r="C22" i="15"/>
  <c r="G17" i="15"/>
  <c r="K17" i="15"/>
  <c r="C17" i="15"/>
  <c r="I165" i="14"/>
  <c r="D165" i="14"/>
  <c r="I164" i="14"/>
  <c r="D164" i="14"/>
  <c r="I163" i="14"/>
  <c r="D163" i="14"/>
  <c r="I162" i="14"/>
  <c r="D162" i="14"/>
  <c r="I161" i="14"/>
  <c r="D161" i="14"/>
  <c r="I160" i="14"/>
  <c r="D160" i="14"/>
  <c r="I159" i="14"/>
  <c r="D159" i="14"/>
  <c r="I158" i="14"/>
  <c r="D158" i="14"/>
  <c r="I157" i="14"/>
  <c r="D157" i="14"/>
  <c r="I156" i="14"/>
  <c r="D156" i="14"/>
  <c r="I155" i="14"/>
  <c r="D155" i="14"/>
  <c r="I154" i="14"/>
  <c r="D154" i="14"/>
  <c r="I153" i="14"/>
  <c r="D153" i="14"/>
  <c r="I152" i="14"/>
  <c r="D152" i="14"/>
  <c r="I151" i="14"/>
  <c r="D151" i="14"/>
  <c r="I150" i="14"/>
  <c r="D150" i="14"/>
  <c r="I149" i="14"/>
  <c r="D149" i="14"/>
  <c r="I148" i="14"/>
  <c r="D148" i="14"/>
  <c r="I147" i="14"/>
  <c r="D147" i="14"/>
  <c r="I146" i="14"/>
  <c r="D146" i="14"/>
  <c r="I145" i="14"/>
  <c r="D145" i="14"/>
  <c r="I144" i="14"/>
  <c r="D144" i="14"/>
  <c r="I143" i="14"/>
  <c r="D143" i="14"/>
  <c r="I142" i="14"/>
  <c r="D142" i="14"/>
  <c r="I141" i="14"/>
  <c r="D141" i="14"/>
  <c r="I140" i="14"/>
  <c r="D140" i="14"/>
  <c r="I139" i="14"/>
  <c r="D139" i="14"/>
  <c r="I138" i="14"/>
  <c r="D138" i="14"/>
  <c r="I137" i="14"/>
  <c r="D137" i="14"/>
  <c r="I136" i="14"/>
  <c r="D136" i="14"/>
  <c r="I135" i="14"/>
  <c r="D135" i="14"/>
  <c r="I134" i="14"/>
  <c r="D134" i="14"/>
  <c r="I133" i="14"/>
  <c r="D133" i="14"/>
  <c r="I132" i="14"/>
  <c r="D132" i="14"/>
  <c r="I131" i="14"/>
  <c r="D131" i="14"/>
  <c r="I130" i="14"/>
  <c r="D130" i="14"/>
  <c r="I129" i="14"/>
  <c r="D129" i="14"/>
  <c r="I128" i="14"/>
  <c r="D128" i="14"/>
  <c r="I127" i="14"/>
  <c r="D127" i="14"/>
  <c r="I126" i="14"/>
  <c r="D126" i="14"/>
  <c r="I125" i="14"/>
  <c r="D125" i="14"/>
  <c r="I124" i="14"/>
  <c r="D124" i="14"/>
  <c r="I123" i="14"/>
  <c r="D123" i="14"/>
  <c r="I122" i="14"/>
  <c r="D122" i="14"/>
  <c r="I121" i="14"/>
  <c r="D121" i="14"/>
  <c r="I120" i="14"/>
  <c r="D120" i="14"/>
  <c r="I119" i="14"/>
  <c r="D119" i="14"/>
  <c r="I118" i="14"/>
  <c r="D118" i="14"/>
  <c r="I117" i="14"/>
  <c r="D117" i="14"/>
  <c r="I116" i="14"/>
  <c r="D116" i="14"/>
  <c r="I115" i="14"/>
  <c r="D115" i="14"/>
  <c r="I114" i="14"/>
  <c r="D114" i="14"/>
  <c r="I113" i="14"/>
  <c r="D113" i="14"/>
  <c r="I112" i="14"/>
  <c r="D112" i="14"/>
  <c r="I111" i="14"/>
  <c r="D111" i="14"/>
  <c r="I110" i="14"/>
  <c r="D110" i="14"/>
  <c r="I109" i="14"/>
  <c r="D109" i="14"/>
  <c r="I108" i="14"/>
  <c r="D108" i="14"/>
  <c r="I107" i="14"/>
  <c r="D107" i="14"/>
  <c r="I106" i="14"/>
  <c r="D106" i="14"/>
  <c r="I105" i="14"/>
  <c r="D105" i="14"/>
  <c r="I104" i="14"/>
  <c r="D104" i="14"/>
  <c r="I103" i="14"/>
  <c r="D103" i="14"/>
  <c r="I102" i="14"/>
  <c r="D102" i="14"/>
  <c r="I101" i="14"/>
  <c r="D101" i="14"/>
  <c r="I100" i="14"/>
  <c r="D100" i="14"/>
  <c r="I99" i="14"/>
  <c r="D99" i="14"/>
  <c r="I98" i="14"/>
  <c r="D98" i="14"/>
  <c r="I97" i="14"/>
  <c r="D97" i="14"/>
  <c r="I96" i="14"/>
  <c r="D96" i="14"/>
  <c r="I95" i="14"/>
  <c r="D95" i="14"/>
  <c r="I94" i="14"/>
  <c r="D94" i="14"/>
  <c r="I93" i="14"/>
  <c r="D93" i="14"/>
  <c r="I92" i="14"/>
  <c r="D92" i="14"/>
  <c r="I91" i="14"/>
  <c r="D91" i="14"/>
  <c r="I90" i="14"/>
  <c r="D90" i="14"/>
  <c r="I89" i="14"/>
  <c r="D89" i="14"/>
  <c r="I88" i="14"/>
  <c r="D88" i="14"/>
  <c r="I87" i="14"/>
  <c r="D87" i="14"/>
  <c r="I86" i="14"/>
  <c r="D86" i="14"/>
  <c r="I85" i="14"/>
  <c r="D85" i="14"/>
  <c r="I84" i="14"/>
  <c r="D84" i="14"/>
  <c r="I83" i="14"/>
  <c r="D83" i="14"/>
  <c r="I82" i="14"/>
  <c r="D82" i="14"/>
  <c r="I81" i="14"/>
  <c r="D81" i="14"/>
  <c r="I80" i="14"/>
  <c r="D80" i="14"/>
  <c r="I79" i="14"/>
  <c r="D79" i="14"/>
  <c r="I78" i="14"/>
  <c r="D78" i="14"/>
  <c r="I77" i="14"/>
  <c r="D77" i="14"/>
  <c r="I76" i="14"/>
  <c r="D76" i="14"/>
  <c r="I75" i="14"/>
  <c r="D75" i="14"/>
  <c r="I74" i="14"/>
  <c r="D74" i="14"/>
  <c r="I73" i="14"/>
  <c r="D73" i="14"/>
  <c r="I72" i="14"/>
  <c r="D72" i="14"/>
  <c r="I71" i="14"/>
  <c r="D71" i="14"/>
  <c r="I70" i="14"/>
  <c r="D70" i="14"/>
  <c r="I69" i="14"/>
  <c r="D69" i="14"/>
  <c r="I68" i="14"/>
  <c r="D68" i="14"/>
  <c r="I67" i="14"/>
  <c r="D67" i="14"/>
  <c r="I66" i="14"/>
  <c r="D66" i="14"/>
  <c r="I65" i="14"/>
  <c r="D65" i="14"/>
  <c r="I64" i="14"/>
  <c r="D64" i="14"/>
  <c r="I63" i="14"/>
  <c r="D63" i="14"/>
  <c r="I62" i="14"/>
  <c r="D62" i="14"/>
  <c r="I61" i="14"/>
  <c r="D61" i="14"/>
  <c r="I60" i="14"/>
  <c r="D60" i="14"/>
  <c r="I59" i="14"/>
  <c r="D59" i="14"/>
  <c r="I58" i="14"/>
  <c r="D58" i="14"/>
  <c r="I57" i="14"/>
  <c r="D57" i="14"/>
  <c r="I56" i="14"/>
  <c r="D56" i="14"/>
  <c r="I55" i="14"/>
  <c r="D55" i="14"/>
  <c r="I54" i="14"/>
  <c r="D54" i="14"/>
  <c r="I53" i="14"/>
  <c r="D53" i="14"/>
  <c r="I52" i="14"/>
  <c r="D52" i="14"/>
  <c r="I51" i="14"/>
  <c r="D51" i="14"/>
  <c r="I50" i="14"/>
  <c r="D50" i="14"/>
  <c r="I49" i="14"/>
  <c r="D49" i="14"/>
  <c r="I48" i="14"/>
  <c r="D48" i="14"/>
  <c r="I47" i="14"/>
  <c r="D47" i="14"/>
  <c r="I46" i="14"/>
  <c r="D46" i="14"/>
  <c r="I45" i="14"/>
  <c r="D45" i="14"/>
  <c r="I44" i="14"/>
  <c r="D44" i="14"/>
  <c r="I43" i="14"/>
  <c r="D43" i="14"/>
  <c r="I42" i="14"/>
  <c r="D42" i="14"/>
  <c r="I41" i="14"/>
  <c r="D41" i="14"/>
  <c r="I40" i="14"/>
  <c r="D40" i="14"/>
  <c r="I39" i="14"/>
  <c r="D39" i="14"/>
  <c r="I38" i="14"/>
  <c r="D38" i="14"/>
  <c r="I37" i="14"/>
  <c r="D37" i="14"/>
  <c r="I36" i="14"/>
  <c r="D36" i="14"/>
  <c r="I35" i="14"/>
  <c r="D35" i="14"/>
  <c r="I34" i="14"/>
  <c r="D34" i="14"/>
  <c r="I33" i="14"/>
  <c r="D33" i="14"/>
  <c r="I32" i="14"/>
  <c r="D32" i="14"/>
  <c r="I31" i="14"/>
  <c r="D31" i="14"/>
  <c r="I30" i="14"/>
  <c r="D30" i="14"/>
  <c r="I29" i="14"/>
  <c r="D29" i="14"/>
  <c r="I28" i="14"/>
  <c r="D28" i="14"/>
  <c r="I27" i="14"/>
  <c r="D27" i="14"/>
  <c r="I26" i="14"/>
  <c r="D26" i="14"/>
  <c r="I25" i="14"/>
  <c r="D25" i="14"/>
  <c r="I24" i="14"/>
  <c r="D24" i="14"/>
  <c r="I23" i="14"/>
  <c r="D23" i="14"/>
  <c r="I22" i="14"/>
  <c r="D22" i="14"/>
  <c r="I21" i="14"/>
  <c r="D21" i="14"/>
  <c r="I20" i="14"/>
  <c r="D20" i="14"/>
  <c r="I19" i="14"/>
  <c r="D19" i="14"/>
  <c r="I18" i="14"/>
  <c r="D18" i="14"/>
  <c r="I17" i="14"/>
  <c r="D17" i="14"/>
  <c r="I16" i="14"/>
  <c r="D16" i="14"/>
  <c r="I15" i="14"/>
  <c r="D15" i="14"/>
  <c r="I14" i="14"/>
  <c r="D14" i="14"/>
  <c r="I13" i="14"/>
  <c r="D13" i="14"/>
  <c r="I12" i="14"/>
  <c r="D12" i="14"/>
  <c r="I11" i="14"/>
  <c r="D11" i="14"/>
  <c r="I10" i="14"/>
  <c r="D10" i="14"/>
  <c r="I9" i="14"/>
  <c r="D9" i="14"/>
  <c r="I8" i="14"/>
  <c r="D8" i="14"/>
  <c r="I7" i="14"/>
  <c r="D7" i="14"/>
  <c r="I6" i="14"/>
  <c r="C2" i="14" s="1"/>
  <c r="D8" i="11" s="1"/>
  <c r="D6" i="14"/>
  <c r="B2" i="14" s="1"/>
  <c r="D7" i="11" s="1"/>
  <c r="I165" i="13"/>
  <c r="D165" i="13"/>
  <c r="I164" i="13"/>
  <c r="D164" i="13"/>
  <c r="I163" i="13"/>
  <c r="D163" i="13"/>
  <c r="I162" i="13"/>
  <c r="D162" i="13"/>
  <c r="I161" i="13"/>
  <c r="D161" i="13"/>
  <c r="I160" i="13"/>
  <c r="D160" i="13"/>
  <c r="I159" i="13"/>
  <c r="D159" i="13"/>
  <c r="I158" i="13"/>
  <c r="D158" i="13"/>
  <c r="I157" i="13"/>
  <c r="D157" i="13"/>
  <c r="I156" i="13"/>
  <c r="D156" i="13"/>
  <c r="I155" i="13"/>
  <c r="D155" i="13"/>
  <c r="I154" i="13"/>
  <c r="D154" i="13"/>
  <c r="I153" i="13"/>
  <c r="D153" i="13"/>
  <c r="I152" i="13"/>
  <c r="D152" i="13"/>
  <c r="I151" i="13"/>
  <c r="D151" i="13"/>
  <c r="I150" i="13"/>
  <c r="D150" i="13"/>
  <c r="I149" i="13"/>
  <c r="D149" i="13"/>
  <c r="I148" i="13"/>
  <c r="D148" i="13"/>
  <c r="I147" i="13"/>
  <c r="D147" i="13"/>
  <c r="I146" i="13"/>
  <c r="D146" i="13"/>
  <c r="I145" i="13"/>
  <c r="D145" i="13"/>
  <c r="I144" i="13"/>
  <c r="D144" i="13"/>
  <c r="I143" i="13"/>
  <c r="D143" i="13"/>
  <c r="I142" i="13"/>
  <c r="D142" i="13"/>
  <c r="I141" i="13"/>
  <c r="D141" i="13"/>
  <c r="I140" i="13"/>
  <c r="D140" i="13"/>
  <c r="I139" i="13"/>
  <c r="D139" i="13"/>
  <c r="I138" i="13"/>
  <c r="D138" i="13"/>
  <c r="I137" i="13"/>
  <c r="D137" i="13"/>
  <c r="I136" i="13"/>
  <c r="D136" i="13"/>
  <c r="I135" i="13"/>
  <c r="D135" i="13"/>
  <c r="I134" i="13"/>
  <c r="D134" i="13"/>
  <c r="I133" i="13"/>
  <c r="D133" i="13"/>
  <c r="I132" i="13"/>
  <c r="D132" i="13"/>
  <c r="I131" i="13"/>
  <c r="D131" i="13"/>
  <c r="I130" i="13"/>
  <c r="D130" i="13"/>
  <c r="I129" i="13"/>
  <c r="D129" i="13"/>
  <c r="I128" i="13"/>
  <c r="D128" i="13"/>
  <c r="I127" i="13"/>
  <c r="D127" i="13"/>
  <c r="I126" i="13"/>
  <c r="D126" i="13"/>
  <c r="I125" i="13"/>
  <c r="D125" i="13"/>
  <c r="I124" i="13"/>
  <c r="D124" i="13"/>
  <c r="I123" i="13"/>
  <c r="D123" i="13"/>
  <c r="I122" i="13"/>
  <c r="D122" i="13"/>
  <c r="I121" i="13"/>
  <c r="D121" i="13"/>
  <c r="I120" i="13"/>
  <c r="D120" i="13"/>
  <c r="I119" i="13"/>
  <c r="D119" i="13"/>
  <c r="I118" i="13"/>
  <c r="D118" i="13"/>
  <c r="I117" i="13"/>
  <c r="D117" i="13"/>
  <c r="I116" i="13"/>
  <c r="D116" i="13"/>
  <c r="I115" i="13"/>
  <c r="D115" i="13"/>
  <c r="I114" i="13"/>
  <c r="D114" i="13"/>
  <c r="I113" i="13"/>
  <c r="D113" i="13"/>
  <c r="I112" i="13"/>
  <c r="D112" i="13"/>
  <c r="I111" i="13"/>
  <c r="D111" i="13"/>
  <c r="I110" i="13"/>
  <c r="D110" i="13"/>
  <c r="I109" i="13"/>
  <c r="D109" i="13"/>
  <c r="I108" i="13"/>
  <c r="D108" i="13"/>
  <c r="I107" i="13"/>
  <c r="D107" i="13"/>
  <c r="I106" i="13"/>
  <c r="D106" i="13"/>
  <c r="I105" i="13"/>
  <c r="D105" i="13"/>
  <c r="I104" i="13"/>
  <c r="D104" i="13"/>
  <c r="I103" i="13"/>
  <c r="D103" i="13"/>
  <c r="I102" i="13"/>
  <c r="D102" i="13"/>
  <c r="I101" i="13"/>
  <c r="D101" i="13"/>
  <c r="I100" i="13"/>
  <c r="D100" i="13"/>
  <c r="I99" i="13"/>
  <c r="D99" i="13"/>
  <c r="I98" i="13"/>
  <c r="D98" i="13"/>
  <c r="I97" i="13"/>
  <c r="D97" i="13"/>
  <c r="I96" i="13"/>
  <c r="D96" i="13"/>
  <c r="I95" i="13"/>
  <c r="D95" i="13"/>
  <c r="I94" i="13"/>
  <c r="D94" i="13"/>
  <c r="I93" i="13"/>
  <c r="D93" i="13"/>
  <c r="I92" i="13"/>
  <c r="D92" i="13"/>
  <c r="I91" i="13"/>
  <c r="D91" i="13"/>
  <c r="I90" i="13"/>
  <c r="D90" i="13"/>
  <c r="I89" i="13"/>
  <c r="D89" i="13"/>
  <c r="I88" i="13"/>
  <c r="D88" i="13"/>
  <c r="I87" i="13"/>
  <c r="D87" i="13"/>
  <c r="I86" i="13"/>
  <c r="D86" i="13"/>
  <c r="I85" i="13"/>
  <c r="D85" i="13"/>
  <c r="I84" i="13"/>
  <c r="D84" i="13"/>
  <c r="I83" i="13"/>
  <c r="D83" i="13"/>
  <c r="I82" i="13"/>
  <c r="D82" i="13"/>
  <c r="I81" i="13"/>
  <c r="D81" i="13"/>
  <c r="I80" i="13"/>
  <c r="D80" i="13"/>
  <c r="I79" i="13"/>
  <c r="D79" i="13"/>
  <c r="I78" i="13"/>
  <c r="D78" i="13"/>
  <c r="I77" i="13"/>
  <c r="D77" i="13"/>
  <c r="I76" i="13"/>
  <c r="D76" i="13"/>
  <c r="I75" i="13"/>
  <c r="D75" i="13"/>
  <c r="I74" i="13"/>
  <c r="D74" i="13"/>
  <c r="I73" i="13"/>
  <c r="D73" i="13"/>
  <c r="I72" i="13"/>
  <c r="D72" i="13"/>
  <c r="I71" i="13"/>
  <c r="D71" i="13"/>
  <c r="I70" i="13"/>
  <c r="D70" i="13"/>
  <c r="I69" i="13"/>
  <c r="D69" i="13"/>
  <c r="I68" i="13"/>
  <c r="D68" i="13"/>
  <c r="I67" i="13"/>
  <c r="D67" i="13"/>
  <c r="I66" i="13"/>
  <c r="D66" i="13"/>
  <c r="I65" i="13"/>
  <c r="D65" i="13"/>
  <c r="I64" i="13"/>
  <c r="D64" i="13"/>
  <c r="I63" i="13"/>
  <c r="D63" i="13"/>
  <c r="I62" i="13"/>
  <c r="D62" i="13"/>
  <c r="I61" i="13"/>
  <c r="D61" i="13"/>
  <c r="I60" i="13"/>
  <c r="D60" i="13"/>
  <c r="I59" i="13"/>
  <c r="D59" i="13"/>
  <c r="I58" i="13"/>
  <c r="D58" i="13"/>
  <c r="I57" i="13"/>
  <c r="D57" i="13"/>
  <c r="I56" i="13"/>
  <c r="D56" i="13"/>
  <c r="I55" i="13"/>
  <c r="D55" i="13"/>
  <c r="I54" i="13"/>
  <c r="D54" i="13"/>
  <c r="I53" i="13"/>
  <c r="D53" i="13"/>
  <c r="I52" i="13"/>
  <c r="D52" i="13"/>
  <c r="I51" i="13"/>
  <c r="C2" i="13" s="1"/>
  <c r="C8" i="11" s="1"/>
  <c r="D51" i="13"/>
  <c r="I50" i="13"/>
  <c r="D50" i="13"/>
  <c r="I49" i="13"/>
  <c r="D49" i="13"/>
  <c r="I48" i="13"/>
  <c r="D48" i="13"/>
  <c r="I47" i="13"/>
  <c r="D47" i="13"/>
  <c r="I46" i="13"/>
  <c r="D46" i="13"/>
  <c r="I45" i="13"/>
  <c r="D45" i="13"/>
  <c r="I44" i="13"/>
  <c r="D44" i="13"/>
  <c r="I43" i="13"/>
  <c r="D43" i="13"/>
  <c r="I42" i="13"/>
  <c r="D42" i="13"/>
  <c r="I41" i="13"/>
  <c r="D41" i="13"/>
  <c r="I40" i="13"/>
  <c r="D40" i="13"/>
  <c r="I39" i="13"/>
  <c r="D39" i="13"/>
  <c r="I38" i="13"/>
  <c r="D38" i="13"/>
  <c r="I37" i="13"/>
  <c r="D37" i="13"/>
  <c r="I36" i="13"/>
  <c r="D36" i="13"/>
  <c r="I35" i="13"/>
  <c r="D35" i="13"/>
  <c r="I34" i="13"/>
  <c r="D34" i="13"/>
  <c r="I33" i="13"/>
  <c r="D33" i="13"/>
  <c r="I32" i="13"/>
  <c r="D32" i="13"/>
  <c r="I31" i="13"/>
  <c r="D31" i="13"/>
  <c r="I30" i="13"/>
  <c r="D30" i="13"/>
  <c r="I29" i="13"/>
  <c r="D29" i="13"/>
  <c r="I28" i="13"/>
  <c r="D28" i="13"/>
  <c r="I27" i="13"/>
  <c r="D27" i="13"/>
  <c r="I26" i="13"/>
  <c r="D26" i="13"/>
  <c r="I25" i="13"/>
  <c r="D25" i="13"/>
  <c r="I24" i="13"/>
  <c r="D24" i="13"/>
  <c r="I23" i="13"/>
  <c r="D23" i="13"/>
  <c r="I22" i="13"/>
  <c r="D22" i="13"/>
  <c r="I21" i="13"/>
  <c r="D21" i="13"/>
  <c r="I20" i="13"/>
  <c r="D20" i="13"/>
  <c r="I19" i="13"/>
  <c r="D19" i="13"/>
  <c r="I18" i="13"/>
  <c r="D18" i="13"/>
  <c r="I17" i="13"/>
  <c r="D17" i="13"/>
  <c r="I16" i="13"/>
  <c r="D16" i="13"/>
  <c r="I15" i="13"/>
  <c r="D15" i="13"/>
  <c r="I14" i="13"/>
  <c r="D14" i="13"/>
  <c r="I13" i="13"/>
  <c r="D13" i="13"/>
  <c r="I12" i="13"/>
  <c r="D12" i="13"/>
  <c r="I11" i="13"/>
  <c r="D11" i="13"/>
  <c r="I10" i="13"/>
  <c r="D10" i="13"/>
  <c r="I9" i="13"/>
  <c r="D9" i="13"/>
  <c r="I8" i="13"/>
  <c r="D8" i="13"/>
  <c r="I7" i="13"/>
  <c r="D7" i="13"/>
  <c r="I6" i="13"/>
  <c r="D6" i="13"/>
  <c r="B2" i="13" s="1"/>
  <c r="C7" i="11" s="1"/>
  <c r="I165" i="12"/>
  <c r="D165" i="12"/>
  <c r="I164" i="12"/>
  <c r="D164" i="12"/>
  <c r="I163" i="12"/>
  <c r="D163" i="12"/>
  <c r="I162" i="12"/>
  <c r="D162" i="12"/>
  <c r="I161" i="12"/>
  <c r="D161" i="12"/>
  <c r="I160" i="12"/>
  <c r="D160" i="12"/>
  <c r="I159" i="12"/>
  <c r="D159" i="12"/>
  <c r="I158" i="12"/>
  <c r="D158" i="12"/>
  <c r="I157" i="12"/>
  <c r="D157" i="12"/>
  <c r="I156" i="12"/>
  <c r="D156" i="12"/>
  <c r="I155" i="12"/>
  <c r="D155" i="12"/>
  <c r="I154" i="12"/>
  <c r="D154" i="12"/>
  <c r="I153" i="12"/>
  <c r="D153" i="12"/>
  <c r="I152" i="12"/>
  <c r="D152" i="12"/>
  <c r="I151" i="12"/>
  <c r="D151" i="12"/>
  <c r="I150" i="12"/>
  <c r="D150" i="12"/>
  <c r="I149" i="12"/>
  <c r="D149" i="12"/>
  <c r="I148" i="12"/>
  <c r="D148" i="12"/>
  <c r="I147" i="12"/>
  <c r="D147" i="12"/>
  <c r="I146" i="12"/>
  <c r="D146" i="12"/>
  <c r="I145" i="12"/>
  <c r="D145" i="12"/>
  <c r="I144" i="12"/>
  <c r="D144" i="12"/>
  <c r="I143" i="12"/>
  <c r="D143" i="12"/>
  <c r="I142" i="12"/>
  <c r="D142" i="12"/>
  <c r="I141" i="12"/>
  <c r="D141" i="12"/>
  <c r="I140" i="12"/>
  <c r="D140" i="12"/>
  <c r="I139" i="12"/>
  <c r="D139" i="12"/>
  <c r="I138" i="12"/>
  <c r="D138" i="12"/>
  <c r="I137" i="12"/>
  <c r="D137" i="12"/>
  <c r="I136" i="12"/>
  <c r="D136" i="12"/>
  <c r="I135" i="12"/>
  <c r="D135" i="12"/>
  <c r="I134" i="12"/>
  <c r="D134" i="12"/>
  <c r="I133" i="12"/>
  <c r="D133" i="12"/>
  <c r="I132" i="12"/>
  <c r="D132" i="12"/>
  <c r="I131" i="12"/>
  <c r="D131" i="12"/>
  <c r="I130" i="12"/>
  <c r="D130" i="12"/>
  <c r="I129" i="12"/>
  <c r="D129" i="12"/>
  <c r="I128" i="12"/>
  <c r="D128" i="12"/>
  <c r="I127" i="12"/>
  <c r="D127" i="12"/>
  <c r="I126" i="12"/>
  <c r="D126" i="12"/>
  <c r="I125" i="12"/>
  <c r="D125" i="12"/>
  <c r="I124" i="12"/>
  <c r="D124" i="12"/>
  <c r="I123" i="12"/>
  <c r="D123" i="12"/>
  <c r="I122" i="12"/>
  <c r="D122" i="12"/>
  <c r="I121" i="12"/>
  <c r="D121" i="12"/>
  <c r="I120" i="12"/>
  <c r="D120" i="12"/>
  <c r="I119" i="12"/>
  <c r="D119" i="12"/>
  <c r="I118" i="12"/>
  <c r="D118" i="12"/>
  <c r="I117" i="12"/>
  <c r="D117" i="12"/>
  <c r="I116" i="12"/>
  <c r="D116" i="12"/>
  <c r="I115" i="12"/>
  <c r="D115" i="12"/>
  <c r="I114" i="12"/>
  <c r="D114" i="12"/>
  <c r="I113" i="12"/>
  <c r="D113" i="12"/>
  <c r="I112" i="12"/>
  <c r="D112" i="12"/>
  <c r="I111" i="12"/>
  <c r="D111" i="12"/>
  <c r="I110" i="12"/>
  <c r="D110" i="12"/>
  <c r="I109" i="12"/>
  <c r="D109" i="12"/>
  <c r="I108" i="12"/>
  <c r="D108" i="12"/>
  <c r="I107" i="12"/>
  <c r="D107" i="12"/>
  <c r="I106" i="12"/>
  <c r="D106" i="12"/>
  <c r="I105" i="12"/>
  <c r="D105" i="12"/>
  <c r="I104" i="12"/>
  <c r="D104" i="12"/>
  <c r="I103" i="12"/>
  <c r="D103" i="12"/>
  <c r="I102" i="12"/>
  <c r="D102" i="12"/>
  <c r="I101" i="12"/>
  <c r="D101" i="12"/>
  <c r="I100" i="12"/>
  <c r="D100" i="12"/>
  <c r="I99" i="12"/>
  <c r="D99" i="12"/>
  <c r="I98" i="12"/>
  <c r="D98" i="12"/>
  <c r="I97" i="12"/>
  <c r="D97" i="12"/>
  <c r="I96" i="12"/>
  <c r="D96" i="12"/>
  <c r="I95" i="12"/>
  <c r="D95" i="12"/>
  <c r="I94" i="12"/>
  <c r="D94" i="12"/>
  <c r="I93" i="12"/>
  <c r="D93" i="12"/>
  <c r="I92" i="12"/>
  <c r="D92" i="12"/>
  <c r="I91" i="12"/>
  <c r="D91" i="12"/>
  <c r="I90" i="12"/>
  <c r="D90" i="12"/>
  <c r="I89" i="12"/>
  <c r="D89" i="12"/>
  <c r="I88" i="12"/>
  <c r="D88" i="12"/>
  <c r="I87" i="12"/>
  <c r="D87" i="12"/>
  <c r="I86" i="12"/>
  <c r="D86" i="12"/>
  <c r="I85" i="12"/>
  <c r="D85" i="12"/>
  <c r="I84" i="12"/>
  <c r="D84" i="12"/>
  <c r="I83" i="12"/>
  <c r="D83" i="12"/>
  <c r="I82" i="12"/>
  <c r="D82" i="12"/>
  <c r="I81" i="12"/>
  <c r="D81" i="12"/>
  <c r="I80" i="12"/>
  <c r="D80" i="12"/>
  <c r="I79" i="12"/>
  <c r="D79" i="12"/>
  <c r="I78" i="12"/>
  <c r="D78" i="12"/>
  <c r="I77" i="12"/>
  <c r="D77" i="12"/>
  <c r="I76" i="12"/>
  <c r="D76" i="12"/>
  <c r="I75" i="12"/>
  <c r="D75" i="12"/>
  <c r="I74" i="12"/>
  <c r="D74" i="12"/>
  <c r="I73" i="12"/>
  <c r="D73" i="12"/>
  <c r="I72" i="12"/>
  <c r="D72" i="12"/>
  <c r="I71" i="12"/>
  <c r="D71" i="12"/>
  <c r="I70" i="12"/>
  <c r="D70" i="12"/>
  <c r="I69" i="12"/>
  <c r="D69" i="12"/>
  <c r="I68" i="12"/>
  <c r="D68" i="12"/>
  <c r="I67" i="12"/>
  <c r="D67" i="12"/>
  <c r="I66" i="12"/>
  <c r="D66" i="12"/>
  <c r="I65" i="12"/>
  <c r="D65" i="12"/>
  <c r="I64" i="12"/>
  <c r="D64" i="12"/>
  <c r="I63" i="12"/>
  <c r="D63" i="12"/>
  <c r="I62" i="12"/>
  <c r="D62" i="12"/>
  <c r="I61" i="12"/>
  <c r="D61" i="12"/>
  <c r="I60" i="12"/>
  <c r="D60" i="12"/>
  <c r="I59" i="12"/>
  <c r="D59" i="12"/>
  <c r="I58" i="12"/>
  <c r="D58" i="12"/>
  <c r="I57" i="12"/>
  <c r="D57" i="12"/>
  <c r="I56" i="12"/>
  <c r="D56" i="12"/>
  <c r="I55" i="12"/>
  <c r="D55" i="12"/>
  <c r="I54" i="12"/>
  <c r="D54" i="12"/>
  <c r="I53" i="12"/>
  <c r="D53" i="12"/>
  <c r="I52" i="12"/>
  <c r="D52" i="12"/>
  <c r="I51" i="12"/>
  <c r="D51" i="12"/>
  <c r="I50" i="12"/>
  <c r="D50" i="12"/>
  <c r="I49" i="12"/>
  <c r="D49" i="12"/>
  <c r="I48" i="12"/>
  <c r="D48" i="12"/>
  <c r="I47" i="12"/>
  <c r="D47" i="12"/>
  <c r="I46" i="12"/>
  <c r="D46" i="12"/>
  <c r="I45" i="12"/>
  <c r="D45" i="12"/>
  <c r="I44" i="12"/>
  <c r="D44" i="12"/>
  <c r="I43" i="12"/>
  <c r="D43" i="12"/>
  <c r="I42" i="12"/>
  <c r="D42" i="12"/>
  <c r="I41" i="12"/>
  <c r="D41" i="12"/>
  <c r="I40" i="12"/>
  <c r="D40" i="12"/>
  <c r="I39" i="12"/>
  <c r="D39" i="12"/>
  <c r="I38" i="12"/>
  <c r="D38" i="12"/>
  <c r="I37" i="12"/>
  <c r="D37" i="12"/>
  <c r="I36" i="12"/>
  <c r="D36" i="12"/>
  <c r="I35" i="12"/>
  <c r="D35" i="12"/>
  <c r="I34" i="12"/>
  <c r="D34" i="12"/>
  <c r="I33" i="12"/>
  <c r="D33" i="12"/>
  <c r="I32" i="12"/>
  <c r="D32" i="12"/>
  <c r="I31" i="12"/>
  <c r="D31" i="12"/>
  <c r="I30" i="12"/>
  <c r="D30" i="12"/>
  <c r="I29" i="12"/>
  <c r="D29" i="12"/>
  <c r="I28" i="12"/>
  <c r="D28" i="12"/>
  <c r="I27" i="12"/>
  <c r="D27" i="12"/>
  <c r="I26" i="12"/>
  <c r="D26" i="12"/>
  <c r="I25" i="12"/>
  <c r="D25" i="12"/>
  <c r="I24" i="12"/>
  <c r="D24" i="12"/>
  <c r="I23" i="12"/>
  <c r="D23" i="12"/>
  <c r="I22" i="12"/>
  <c r="D22" i="12"/>
  <c r="I21" i="12"/>
  <c r="D21" i="12"/>
  <c r="I20" i="12"/>
  <c r="D20" i="12"/>
  <c r="I19" i="12"/>
  <c r="D19" i="12"/>
  <c r="I18" i="12"/>
  <c r="D18" i="12"/>
  <c r="I17" i="12"/>
  <c r="D17" i="12"/>
  <c r="I16" i="12"/>
  <c r="D16" i="12"/>
  <c r="I15" i="12"/>
  <c r="D15" i="12"/>
  <c r="I14" i="12"/>
  <c r="D14" i="12"/>
  <c r="I13" i="12"/>
  <c r="D13" i="12"/>
  <c r="I12" i="12"/>
  <c r="D12" i="12"/>
  <c r="I11" i="12"/>
  <c r="D11" i="12"/>
  <c r="I10" i="12"/>
  <c r="D10" i="12"/>
  <c r="I9" i="12"/>
  <c r="D9" i="12"/>
  <c r="I8" i="12"/>
  <c r="D8" i="12"/>
  <c r="I7" i="12"/>
  <c r="D7" i="12"/>
  <c r="I6" i="12"/>
  <c r="C2" i="12" s="1"/>
  <c r="B8" i="11" s="1"/>
  <c r="D6" i="12"/>
  <c r="B2" i="12" s="1"/>
  <c r="B7" i="11" s="1"/>
  <c r="I165" i="10"/>
  <c r="D165" i="10"/>
  <c r="I164" i="10"/>
  <c r="D164" i="10"/>
  <c r="I163" i="10"/>
  <c r="D163" i="10"/>
  <c r="I162" i="10"/>
  <c r="D162" i="10"/>
  <c r="I161" i="10"/>
  <c r="D161" i="10"/>
  <c r="I160" i="10"/>
  <c r="D160" i="10"/>
  <c r="I159" i="10"/>
  <c r="D159" i="10"/>
  <c r="I158" i="10"/>
  <c r="D158" i="10"/>
  <c r="I157" i="10"/>
  <c r="D157" i="10"/>
  <c r="I156" i="10"/>
  <c r="D156" i="10"/>
  <c r="I155" i="10"/>
  <c r="D155" i="10"/>
  <c r="I154" i="10"/>
  <c r="D154" i="10"/>
  <c r="I153" i="10"/>
  <c r="D153" i="10"/>
  <c r="I152" i="10"/>
  <c r="D152" i="10"/>
  <c r="I151" i="10"/>
  <c r="D151" i="10"/>
  <c r="I150" i="10"/>
  <c r="D150" i="10"/>
  <c r="I149" i="10"/>
  <c r="D149" i="10"/>
  <c r="I148" i="10"/>
  <c r="D148" i="10"/>
  <c r="I147" i="10"/>
  <c r="D147" i="10"/>
  <c r="I146" i="10"/>
  <c r="D146" i="10"/>
  <c r="I145" i="10"/>
  <c r="D145" i="10"/>
  <c r="I144" i="10"/>
  <c r="D144" i="10"/>
  <c r="I143" i="10"/>
  <c r="D143" i="10"/>
  <c r="I142" i="10"/>
  <c r="D142" i="10"/>
  <c r="I141" i="10"/>
  <c r="D141" i="10"/>
  <c r="I140" i="10"/>
  <c r="D140" i="10"/>
  <c r="I139" i="10"/>
  <c r="D139" i="10"/>
  <c r="I138" i="10"/>
  <c r="D138" i="10"/>
  <c r="I137" i="10"/>
  <c r="D137" i="10"/>
  <c r="I136" i="10"/>
  <c r="D136" i="10"/>
  <c r="I135" i="10"/>
  <c r="D135" i="10"/>
  <c r="I134" i="10"/>
  <c r="D134" i="10"/>
  <c r="I133" i="10"/>
  <c r="D133" i="10"/>
  <c r="I132" i="10"/>
  <c r="D132" i="10"/>
  <c r="I131" i="10"/>
  <c r="D131" i="10"/>
  <c r="I130" i="10"/>
  <c r="D130" i="10"/>
  <c r="I129" i="10"/>
  <c r="D129" i="10"/>
  <c r="I128" i="10"/>
  <c r="D128" i="10"/>
  <c r="I127" i="10"/>
  <c r="D127" i="10"/>
  <c r="I126" i="10"/>
  <c r="D126" i="10"/>
  <c r="I125" i="10"/>
  <c r="D125" i="10"/>
  <c r="I124" i="10"/>
  <c r="D124" i="10"/>
  <c r="I123" i="10"/>
  <c r="D123" i="10"/>
  <c r="I122" i="10"/>
  <c r="D122" i="10"/>
  <c r="I121" i="10"/>
  <c r="D121" i="10"/>
  <c r="I120" i="10"/>
  <c r="D120" i="10"/>
  <c r="I119" i="10"/>
  <c r="D119" i="10"/>
  <c r="I118" i="10"/>
  <c r="D118" i="10"/>
  <c r="I117" i="10"/>
  <c r="D117" i="10"/>
  <c r="I116" i="10"/>
  <c r="D116" i="10"/>
  <c r="I115" i="10"/>
  <c r="D115" i="10"/>
  <c r="I114" i="10"/>
  <c r="D114" i="10"/>
  <c r="I113" i="10"/>
  <c r="D113" i="10"/>
  <c r="I112" i="10"/>
  <c r="D112" i="10"/>
  <c r="I111" i="10"/>
  <c r="D111" i="10"/>
  <c r="I110" i="10"/>
  <c r="D110" i="10"/>
  <c r="I109" i="10"/>
  <c r="D109" i="10"/>
  <c r="I108" i="10"/>
  <c r="D108" i="10"/>
  <c r="I107" i="10"/>
  <c r="D107" i="10"/>
  <c r="I106" i="10"/>
  <c r="D106" i="10"/>
  <c r="I105" i="10"/>
  <c r="D105" i="10"/>
  <c r="I104" i="10"/>
  <c r="D104" i="10"/>
  <c r="I103" i="10"/>
  <c r="D103" i="10"/>
  <c r="I102" i="10"/>
  <c r="D102" i="10"/>
  <c r="I101" i="10"/>
  <c r="D101" i="10"/>
  <c r="I100" i="10"/>
  <c r="D100" i="10"/>
  <c r="I99" i="10"/>
  <c r="D99" i="10"/>
  <c r="I98" i="10"/>
  <c r="D98" i="10"/>
  <c r="I97" i="10"/>
  <c r="D97" i="10"/>
  <c r="I96" i="10"/>
  <c r="D96" i="10"/>
  <c r="I95" i="10"/>
  <c r="D95" i="10"/>
  <c r="I94" i="10"/>
  <c r="D94" i="10"/>
  <c r="I93" i="10"/>
  <c r="D93" i="10"/>
  <c r="I92" i="10"/>
  <c r="D92" i="10"/>
  <c r="I91" i="10"/>
  <c r="D91" i="10"/>
  <c r="I90" i="10"/>
  <c r="D90" i="10"/>
  <c r="I89" i="10"/>
  <c r="D89" i="10"/>
  <c r="I88" i="10"/>
  <c r="D88" i="10"/>
  <c r="I87" i="10"/>
  <c r="D87" i="10"/>
  <c r="I86" i="10"/>
  <c r="D86" i="10"/>
  <c r="I85" i="10"/>
  <c r="D85" i="10"/>
  <c r="I84" i="10"/>
  <c r="D84" i="10"/>
  <c r="I83" i="10"/>
  <c r="D83" i="10"/>
  <c r="I82" i="10"/>
  <c r="D82" i="10"/>
  <c r="I81" i="10"/>
  <c r="D81" i="10"/>
  <c r="I80" i="10"/>
  <c r="D80" i="10"/>
  <c r="I79" i="10"/>
  <c r="D79" i="10"/>
  <c r="I78" i="10"/>
  <c r="D78" i="10"/>
  <c r="I77" i="10"/>
  <c r="D77" i="10"/>
  <c r="I76" i="10"/>
  <c r="D76" i="10"/>
  <c r="I75" i="10"/>
  <c r="D75" i="10"/>
  <c r="I74" i="10"/>
  <c r="D74" i="10"/>
  <c r="I73" i="10"/>
  <c r="D73" i="10"/>
  <c r="I72" i="10"/>
  <c r="D72" i="10"/>
  <c r="I71" i="10"/>
  <c r="D71" i="10"/>
  <c r="I70" i="10"/>
  <c r="D70" i="10"/>
  <c r="I69" i="10"/>
  <c r="D69" i="10"/>
  <c r="I68" i="10"/>
  <c r="D68" i="10"/>
  <c r="I67" i="10"/>
  <c r="D67" i="10"/>
  <c r="I66" i="10"/>
  <c r="D66" i="10"/>
  <c r="I65" i="10"/>
  <c r="D65" i="10"/>
  <c r="I64" i="10"/>
  <c r="D64" i="10"/>
  <c r="I63" i="10"/>
  <c r="D63" i="10"/>
  <c r="I62" i="10"/>
  <c r="D62" i="10"/>
  <c r="I61" i="10"/>
  <c r="D61" i="10"/>
  <c r="I60" i="10"/>
  <c r="D60" i="10"/>
  <c r="I59" i="10"/>
  <c r="D59" i="10"/>
  <c r="I58" i="10"/>
  <c r="D58" i="10"/>
  <c r="I57" i="10"/>
  <c r="D57" i="10"/>
  <c r="I56" i="10"/>
  <c r="D56" i="10"/>
  <c r="I55" i="10"/>
  <c r="D55" i="10"/>
  <c r="I54" i="10"/>
  <c r="D54" i="10"/>
  <c r="I53" i="10"/>
  <c r="D53" i="10"/>
  <c r="I52" i="10"/>
  <c r="D52" i="10"/>
  <c r="I51" i="10"/>
  <c r="D51" i="10"/>
  <c r="I50" i="10"/>
  <c r="D50" i="10"/>
  <c r="I49" i="10"/>
  <c r="D49" i="10"/>
  <c r="I48" i="10"/>
  <c r="D48" i="10"/>
  <c r="I47" i="10"/>
  <c r="D47" i="10"/>
  <c r="I46" i="10"/>
  <c r="D46" i="10"/>
  <c r="I45" i="10"/>
  <c r="D45" i="10"/>
  <c r="I44" i="10"/>
  <c r="D44" i="10"/>
  <c r="I43" i="10"/>
  <c r="D43" i="10"/>
  <c r="I42" i="10"/>
  <c r="D42" i="10"/>
  <c r="I41" i="10"/>
  <c r="D41" i="10"/>
  <c r="I40" i="10"/>
  <c r="D40" i="10"/>
  <c r="I39" i="10"/>
  <c r="D39" i="10"/>
  <c r="I38" i="10"/>
  <c r="D38" i="10"/>
  <c r="I37" i="10"/>
  <c r="D37" i="10"/>
  <c r="I36" i="10"/>
  <c r="D36" i="10"/>
  <c r="I35" i="10"/>
  <c r="D35" i="10"/>
  <c r="I34" i="10"/>
  <c r="D34" i="10"/>
  <c r="I33" i="10"/>
  <c r="D33" i="10"/>
  <c r="I32" i="10"/>
  <c r="D32" i="10"/>
  <c r="I31" i="10"/>
  <c r="D31" i="10"/>
  <c r="I30" i="10"/>
  <c r="D30" i="10"/>
  <c r="I29" i="10"/>
  <c r="D29" i="10"/>
  <c r="I28" i="10"/>
  <c r="D28" i="10"/>
  <c r="I27" i="10"/>
  <c r="D27" i="10"/>
  <c r="I26" i="10"/>
  <c r="D26" i="10"/>
  <c r="I25" i="10"/>
  <c r="D25" i="10"/>
  <c r="I24" i="10"/>
  <c r="D24" i="10"/>
  <c r="I23" i="10"/>
  <c r="D23" i="10"/>
  <c r="I22" i="10"/>
  <c r="D22" i="10"/>
  <c r="I21" i="10"/>
  <c r="D21" i="10"/>
  <c r="I20" i="10"/>
  <c r="D20" i="10"/>
  <c r="I19" i="10"/>
  <c r="D19" i="10"/>
  <c r="I18" i="10"/>
  <c r="D18" i="10"/>
  <c r="I17" i="10"/>
  <c r="D17" i="10"/>
  <c r="I16" i="10"/>
  <c r="D16" i="10"/>
  <c r="I15" i="10"/>
  <c r="D15" i="10"/>
  <c r="I14" i="10"/>
  <c r="D14" i="10"/>
  <c r="I13" i="10"/>
  <c r="D13" i="10"/>
  <c r="I12" i="10"/>
  <c r="D12" i="10"/>
  <c r="I11" i="10"/>
  <c r="D11" i="10"/>
  <c r="I10" i="10"/>
  <c r="D10" i="10"/>
  <c r="I9" i="10"/>
  <c r="D9" i="10"/>
  <c r="I8" i="10"/>
  <c r="D8" i="10"/>
  <c r="I7" i="10"/>
  <c r="D7" i="10"/>
  <c r="I6" i="10"/>
  <c r="D6" i="10"/>
  <c r="B2" i="10" s="1"/>
  <c r="D7" i="2" s="1"/>
  <c r="I165" i="9"/>
  <c r="D165" i="9"/>
  <c r="I164" i="9"/>
  <c r="D164" i="9"/>
  <c r="I163" i="9"/>
  <c r="D163" i="9"/>
  <c r="I162" i="9"/>
  <c r="D162" i="9"/>
  <c r="I161" i="9"/>
  <c r="D161" i="9"/>
  <c r="I160" i="9"/>
  <c r="D160" i="9"/>
  <c r="I159" i="9"/>
  <c r="D159" i="9"/>
  <c r="I158" i="9"/>
  <c r="D158" i="9"/>
  <c r="I157" i="9"/>
  <c r="D157" i="9"/>
  <c r="I156" i="9"/>
  <c r="D156" i="9"/>
  <c r="I155" i="9"/>
  <c r="D155" i="9"/>
  <c r="I154" i="9"/>
  <c r="D154" i="9"/>
  <c r="I153" i="9"/>
  <c r="D153" i="9"/>
  <c r="I152" i="9"/>
  <c r="D152" i="9"/>
  <c r="I151" i="9"/>
  <c r="D151" i="9"/>
  <c r="I150" i="9"/>
  <c r="D150" i="9"/>
  <c r="I149" i="9"/>
  <c r="D149" i="9"/>
  <c r="I148" i="9"/>
  <c r="D148" i="9"/>
  <c r="I147" i="9"/>
  <c r="D147" i="9"/>
  <c r="I146" i="9"/>
  <c r="D146" i="9"/>
  <c r="I145" i="9"/>
  <c r="D145" i="9"/>
  <c r="I144" i="9"/>
  <c r="D144" i="9"/>
  <c r="I143" i="9"/>
  <c r="D143" i="9"/>
  <c r="I142" i="9"/>
  <c r="D142" i="9"/>
  <c r="I141" i="9"/>
  <c r="D141" i="9"/>
  <c r="I140" i="9"/>
  <c r="D140" i="9"/>
  <c r="I139" i="9"/>
  <c r="D139" i="9"/>
  <c r="I138" i="9"/>
  <c r="D138" i="9"/>
  <c r="I137" i="9"/>
  <c r="D137" i="9"/>
  <c r="I136" i="9"/>
  <c r="D136" i="9"/>
  <c r="I135" i="9"/>
  <c r="D135" i="9"/>
  <c r="I134" i="9"/>
  <c r="D134" i="9"/>
  <c r="I133" i="9"/>
  <c r="D133" i="9"/>
  <c r="I132" i="9"/>
  <c r="D132" i="9"/>
  <c r="I131" i="9"/>
  <c r="D131" i="9"/>
  <c r="I130" i="9"/>
  <c r="D130" i="9"/>
  <c r="I129" i="9"/>
  <c r="D129" i="9"/>
  <c r="I128" i="9"/>
  <c r="D128" i="9"/>
  <c r="I127" i="9"/>
  <c r="D127" i="9"/>
  <c r="I126" i="9"/>
  <c r="D126" i="9"/>
  <c r="I125" i="9"/>
  <c r="D125" i="9"/>
  <c r="I124" i="9"/>
  <c r="D124" i="9"/>
  <c r="I123" i="9"/>
  <c r="D123" i="9"/>
  <c r="I122" i="9"/>
  <c r="D122" i="9"/>
  <c r="I121" i="9"/>
  <c r="D121" i="9"/>
  <c r="I120" i="9"/>
  <c r="D120" i="9"/>
  <c r="I119" i="9"/>
  <c r="D119" i="9"/>
  <c r="I118" i="9"/>
  <c r="D118" i="9"/>
  <c r="I117" i="9"/>
  <c r="D117" i="9"/>
  <c r="I116" i="9"/>
  <c r="D116" i="9"/>
  <c r="I115" i="9"/>
  <c r="D115" i="9"/>
  <c r="I114" i="9"/>
  <c r="D114" i="9"/>
  <c r="I113" i="9"/>
  <c r="D113" i="9"/>
  <c r="I112" i="9"/>
  <c r="D112" i="9"/>
  <c r="I111" i="9"/>
  <c r="D111" i="9"/>
  <c r="I110" i="9"/>
  <c r="D110" i="9"/>
  <c r="I109" i="9"/>
  <c r="D109" i="9"/>
  <c r="I108" i="9"/>
  <c r="D108" i="9"/>
  <c r="I107" i="9"/>
  <c r="D107" i="9"/>
  <c r="I106" i="9"/>
  <c r="D106" i="9"/>
  <c r="I105" i="9"/>
  <c r="D105" i="9"/>
  <c r="I104" i="9"/>
  <c r="D104" i="9"/>
  <c r="I103" i="9"/>
  <c r="D103" i="9"/>
  <c r="I102" i="9"/>
  <c r="D102" i="9"/>
  <c r="I101" i="9"/>
  <c r="D101" i="9"/>
  <c r="I100" i="9"/>
  <c r="D100" i="9"/>
  <c r="I99" i="9"/>
  <c r="D99" i="9"/>
  <c r="I98" i="9"/>
  <c r="D98" i="9"/>
  <c r="I97" i="9"/>
  <c r="D97" i="9"/>
  <c r="I96" i="9"/>
  <c r="D96" i="9"/>
  <c r="I95" i="9"/>
  <c r="D95" i="9"/>
  <c r="I94" i="9"/>
  <c r="D94" i="9"/>
  <c r="I93" i="9"/>
  <c r="D93" i="9"/>
  <c r="I92" i="9"/>
  <c r="D92" i="9"/>
  <c r="I91" i="9"/>
  <c r="D91" i="9"/>
  <c r="I90" i="9"/>
  <c r="D90" i="9"/>
  <c r="I89" i="9"/>
  <c r="D89" i="9"/>
  <c r="I88" i="9"/>
  <c r="D88" i="9"/>
  <c r="I87" i="9"/>
  <c r="D87" i="9"/>
  <c r="I86" i="9"/>
  <c r="D86" i="9"/>
  <c r="I85" i="9"/>
  <c r="D85" i="9"/>
  <c r="I84" i="9"/>
  <c r="D84" i="9"/>
  <c r="I83" i="9"/>
  <c r="D83" i="9"/>
  <c r="I82" i="9"/>
  <c r="D82" i="9"/>
  <c r="I81" i="9"/>
  <c r="D81" i="9"/>
  <c r="I80" i="9"/>
  <c r="D80" i="9"/>
  <c r="I79" i="9"/>
  <c r="D79" i="9"/>
  <c r="I78" i="9"/>
  <c r="D78" i="9"/>
  <c r="I77" i="9"/>
  <c r="D77" i="9"/>
  <c r="I76" i="9"/>
  <c r="D76" i="9"/>
  <c r="I75" i="9"/>
  <c r="D75" i="9"/>
  <c r="I74" i="9"/>
  <c r="D74" i="9"/>
  <c r="I73" i="9"/>
  <c r="D73" i="9"/>
  <c r="I72" i="9"/>
  <c r="D72" i="9"/>
  <c r="I71" i="9"/>
  <c r="D71" i="9"/>
  <c r="I70" i="9"/>
  <c r="D70" i="9"/>
  <c r="I69" i="9"/>
  <c r="D69" i="9"/>
  <c r="I68" i="9"/>
  <c r="D68" i="9"/>
  <c r="I67" i="9"/>
  <c r="D67" i="9"/>
  <c r="I66" i="9"/>
  <c r="D66" i="9"/>
  <c r="I65" i="9"/>
  <c r="D65" i="9"/>
  <c r="I64" i="9"/>
  <c r="D64" i="9"/>
  <c r="I63" i="9"/>
  <c r="D63" i="9"/>
  <c r="I62" i="9"/>
  <c r="D62" i="9"/>
  <c r="I61" i="9"/>
  <c r="D61" i="9"/>
  <c r="I60" i="9"/>
  <c r="D60" i="9"/>
  <c r="I59" i="9"/>
  <c r="D59" i="9"/>
  <c r="I58" i="9"/>
  <c r="D58" i="9"/>
  <c r="I57" i="9"/>
  <c r="D57" i="9"/>
  <c r="I56" i="9"/>
  <c r="D56" i="9"/>
  <c r="I55" i="9"/>
  <c r="D55" i="9"/>
  <c r="I54" i="9"/>
  <c r="D54" i="9"/>
  <c r="I53" i="9"/>
  <c r="D53" i="9"/>
  <c r="I52" i="9"/>
  <c r="D52" i="9"/>
  <c r="I51" i="9"/>
  <c r="D51" i="9"/>
  <c r="I50" i="9"/>
  <c r="D50" i="9"/>
  <c r="I49" i="9"/>
  <c r="D49" i="9"/>
  <c r="I48" i="9"/>
  <c r="D48" i="9"/>
  <c r="I47" i="9"/>
  <c r="D47" i="9"/>
  <c r="I46" i="9"/>
  <c r="D46" i="9"/>
  <c r="I45" i="9"/>
  <c r="D45" i="9"/>
  <c r="I44" i="9"/>
  <c r="D44" i="9"/>
  <c r="I43" i="9"/>
  <c r="D43" i="9"/>
  <c r="I42" i="9"/>
  <c r="D42" i="9"/>
  <c r="I41" i="9"/>
  <c r="D41" i="9"/>
  <c r="I40" i="9"/>
  <c r="D40" i="9"/>
  <c r="I39" i="9"/>
  <c r="D39" i="9"/>
  <c r="I38" i="9"/>
  <c r="D38" i="9"/>
  <c r="I37" i="9"/>
  <c r="D37" i="9"/>
  <c r="I36" i="9"/>
  <c r="D36" i="9"/>
  <c r="I35" i="9"/>
  <c r="D35" i="9"/>
  <c r="I34" i="9"/>
  <c r="D34" i="9"/>
  <c r="I33" i="9"/>
  <c r="D33" i="9"/>
  <c r="I32" i="9"/>
  <c r="D32" i="9"/>
  <c r="I31" i="9"/>
  <c r="D31" i="9"/>
  <c r="I30" i="9"/>
  <c r="D30" i="9"/>
  <c r="I29" i="9"/>
  <c r="D29" i="9"/>
  <c r="I28" i="9"/>
  <c r="D28" i="9"/>
  <c r="I27" i="9"/>
  <c r="D27" i="9"/>
  <c r="I26" i="9"/>
  <c r="D26" i="9"/>
  <c r="I25" i="9"/>
  <c r="D25" i="9"/>
  <c r="I24" i="9"/>
  <c r="D24" i="9"/>
  <c r="I23" i="9"/>
  <c r="D23" i="9"/>
  <c r="I22" i="9"/>
  <c r="D22" i="9"/>
  <c r="I21" i="9"/>
  <c r="D21" i="9"/>
  <c r="I20" i="9"/>
  <c r="D20" i="9"/>
  <c r="I19" i="9"/>
  <c r="D19" i="9"/>
  <c r="I18" i="9"/>
  <c r="D18" i="9"/>
  <c r="I17" i="9"/>
  <c r="D17" i="9"/>
  <c r="I16" i="9"/>
  <c r="D16" i="9"/>
  <c r="I15" i="9"/>
  <c r="D15" i="9"/>
  <c r="I14" i="9"/>
  <c r="D14" i="9"/>
  <c r="I13" i="9"/>
  <c r="D13" i="9"/>
  <c r="I12" i="9"/>
  <c r="D12" i="9"/>
  <c r="I11" i="9"/>
  <c r="D11" i="9"/>
  <c r="I10" i="9"/>
  <c r="D10" i="9"/>
  <c r="I9" i="9"/>
  <c r="D9" i="9"/>
  <c r="I8" i="9"/>
  <c r="D8" i="9"/>
  <c r="I7" i="9"/>
  <c r="D7" i="9"/>
  <c r="I6" i="9"/>
  <c r="C2" i="9" s="1"/>
  <c r="C8" i="2" s="1"/>
  <c r="D6" i="9"/>
  <c r="B2" i="9" s="1"/>
  <c r="C7" i="2" s="1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6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C2" i="10" l="1"/>
  <c r="D8" i="2" s="1"/>
  <c r="C4" i="2"/>
  <c r="J7" i="20" s="1"/>
  <c r="C4" i="11"/>
  <c r="J11" i="20" s="1"/>
  <c r="C135" i="19"/>
  <c r="B9" i="19" s="1"/>
  <c r="B22" i="3" s="1"/>
  <c r="B135" i="19"/>
  <c r="B8" i="19" s="1"/>
  <c r="B21" i="3" s="1"/>
  <c r="B11" i="15"/>
  <c r="O11" i="20" s="1"/>
  <c r="O7" i="20"/>
  <c r="C135" i="18"/>
  <c r="B9" i="18" s="1"/>
  <c r="B20" i="3" s="1"/>
  <c r="B135" i="18"/>
  <c r="B8" i="18" s="1"/>
  <c r="B19" i="3" s="1"/>
  <c r="C4" i="17"/>
  <c r="B13" i="16"/>
  <c r="G22" i="16" s="1" a="1"/>
  <c r="G22" i="16" s="1"/>
  <c r="E10" i="15"/>
  <c r="C11" i="15"/>
  <c r="P11" i="20" s="1"/>
  <c r="E5" i="15"/>
  <c r="C6" i="15"/>
  <c r="E6" i="15" s="1"/>
  <c r="E4" i="11"/>
  <c r="L11" i="20" s="1"/>
  <c r="A4" i="11"/>
  <c r="H11" i="20" s="1"/>
  <c r="B4" i="11"/>
  <c r="I11" i="20" s="1"/>
  <c r="B2" i="8"/>
  <c r="B7" i="2" s="1"/>
  <c r="C2" i="8"/>
  <c r="B8" i="2" s="1"/>
  <c r="B4" i="2" s="1"/>
  <c r="I7" i="20" s="1"/>
  <c r="E4" i="2" l="1"/>
  <c r="L7" i="20" s="1"/>
  <c r="A4" i="2"/>
  <c r="E4" i="17"/>
  <c r="AM7" i="20" s="1"/>
  <c r="AK7" i="20"/>
  <c r="D11" i="15"/>
  <c r="R7" i="20"/>
  <c r="G24" i="16"/>
  <c r="H24" i="16" s="1"/>
  <c r="I24" i="16" s="1"/>
  <c r="G34" i="16"/>
  <c r="H34" i="16" s="1"/>
  <c r="I34" i="16" s="1"/>
  <c r="G36" i="16"/>
  <c r="H36" i="16" s="1"/>
  <c r="I36" i="16" s="1"/>
  <c r="G39" i="16"/>
  <c r="H39" i="16" s="1"/>
  <c r="I39" i="16" s="1"/>
  <c r="G37" i="16"/>
  <c r="H37" i="16" s="1"/>
  <c r="I37" i="16" s="1"/>
  <c r="G32" i="16"/>
  <c r="H32" i="16" s="1"/>
  <c r="I32" i="16" s="1"/>
  <c r="G35" i="16"/>
  <c r="H35" i="16" s="1"/>
  <c r="I35" i="16" s="1"/>
  <c r="G25" i="16"/>
  <c r="H25" i="16" s="1"/>
  <c r="I25" i="16" s="1"/>
  <c r="G27" i="16"/>
  <c r="H27" i="16" s="1"/>
  <c r="I27" i="16" s="1"/>
  <c r="G26" i="16"/>
  <c r="H26" i="16" s="1"/>
  <c r="I26" i="16" s="1"/>
  <c r="G28" i="16"/>
  <c r="H28" i="16" s="1"/>
  <c r="I28" i="16" s="1"/>
  <c r="G29" i="16"/>
  <c r="H29" i="16" s="1"/>
  <c r="I29" i="16" s="1"/>
  <c r="G31" i="16"/>
  <c r="H31" i="16" s="1"/>
  <c r="I31" i="16" s="1"/>
  <c r="G33" i="16"/>
  <c r="H33" i="16" s="1"/>
  <c r="I33" i="16" s="1"/>
  <c r="G38" i="16"/>
  <c r="H38" i="16" s="1"/>
  <c r="I38" i="16" s="1"/>
  <c r="G21" i="16"/>
  <c r="H21" i="16" s="1"/>
  <c r="G23" i="16"/>
  <c r="H23" i="16" s="1"/>
  <c r="I23" i="16" s="1"/>
  <c r="H22" i="16"/>
  <c r="I22" i="16" s="1"/>
  <c r="D4" i="11"/>
  <c r="K11" i="20" s="1"/>
  <c r="H7" i="20" l="1"/>
  <c r="D4" i="2"/>
  <c r="K7" i="20" s="1"/>
  <c r="E11" i="15"/>
  <c r="R11" i="20" s="1"/>
  <c r="Q11" i="20"/>
  <c r="I21" i="16"/>
  <c r="I47" i="16" s="1"/>
  <c r="D4" i="16" s="1"/>
  <c r="AF7" i="20" s="1"/>
  <c r="H46" i="16"/>
  <c r="H45" i="16"/>
  <c r="C4" i="16" l="1"/>
  <c r="AE7" i="20" s="1"/>
  <c r="A4" i="16"/>
  <c r="AC7" i="20" s="1"/>
  <c r="B4" i="16"/>
  <c r="AD7" i="20" s="1"/>
  <c r="C72" i="7" l="1" a="1"/>
  <c r="C72" i="7" s="1"/>
  <c r="C71" i="7"/>
  <c r="B45" i="7"/>
  <c r="B44" i="7"/>
  <c r="B31" i="7"/>
  <c r="B30" i="7"/>
  <c r="B29" i="7"/>
  <c r="B40" i="7" s="1"/>
  <c r="J14" i="7"/>
  <c r="D4" i="7" s="1"/>
  <c r="F14" i="7"/>
  <c r="B14" i="7"/>
  <c r="B4" i="7" s="1"/>
  <c r="C4" i="7"/>
  <c r="E4" i="7" l="1"/>
  <c r="B16" i="3"/>
  <c r="B30" i="1"/>
  <c r="C134" i="4"/>
  <c r="B134" i="4"/>
  <c r="B29" i="1"/>
  <c r="B40" i="1" s="1"/>
  <c r="C72" i="1" a="1"/>
  <c r="C72" i="1" s="1"/>
  <c r="C71" i="1"/>
  <c r="J14" i="1"/>
  <c r="D4" i="1" s="1"/>
  <c r="F14" i="1"/>
  <c r="C4" i="1" s="1"/>
  <c r="B14" i="1"/>
  <c r="B4" i="1" s="1"/>
  <c r="B31" i="1"/>
  <c r="B45" i="1"/>
  <c r="E4" i="1" l="1"/>
  <c r="B5" i="1"/>
  <c r="C135" i="4"/>
  <c r="B9" i="4" s="1"/>
  <c r="B18" i="3" s="1"/>
  <c r="B135" i="4"/>
  <c r="B8" i="4" s="1"/>
  <c r="B17" i="3" s="1"/>
  <c r="D5" i="3"/>
  <c r="C5" i="3"/>
  <c r="B34" i="7" l="1"/>
  <c r="B43" i="7" s="1"/>
  <c r="D5" i="7" s="1"/>
  <c r="D11" i="20" s="1"/>
  <c r="X7" i="20"/>
  <c r="B33" i="1"/>
  <c r="W7" i="20"/>
  <c r="B5" i="3"/>
  <c r="V7" i="20"/>
  <c r="F5" i="3"/>
  <c r="Z7" i="20" s="1"/>
  <c r="B32" i="7"/>
  <c r="B41" i="7" s="1"/>
  <c r="B5" i="7" s="1"/>
  <c r="B34" i="1"/>
  <c r="B43" i="1" s="1"/>
  <c r="D5" i="1" s="1"/>
  <c r="D7" i="20" s="1"/>
  <c r="B11" i="20" l="1"/>
  <c r="B32" i="1"/>
  <c r="E5" i="3"/>
  <c r="B33" i="7" l="1"/>
  <c r="B42" i="7" s="1"/>
  <c r="C5" i="7" s="1"/>
  <c r="Y7" i="20"/>
  <c r="B7" i="20"/>
  <c r="B42" i="1"/>
  <c r="C5" i="1" s="1"/>
  <c r="C7" i="20" s="1"/>
  <c r="C11" i="20" l="1"/>
  <c r="E5" i="7"/>
  <c r="E11" i="20" s="1"/>
  <c r="E5" i="1"/>
  <c r="E7" i="20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Wastling,Stephen</author>
  </authors>
  <commentList>
    <comment ref="A22" authorId="0" shapeId="0" xr:uid="{F8CD7D03-F755-4CD6-8617-33812CB2FEF7}">
      <text>
        <r>
          <rPr>
            <b/>
            <sz val="9"/>
            <color indexed="81"/>
            <rFont val="Tahoma"/>
            <family val="2"/>
          </rPr>
          <t>Wastling,Stephen:</t>
        </r>
        <r>
          <rPr>
            <sz val="9"/>
            <color indexed="81"/>
            <rFont val="Tahoma"/>
            <family val="2"/>
          </rPr>
          <t xml:space="preserve">
Readout bandwidth from scanner: 
- GE in +/-kHz (typically around ±16 kHz)
- Philips fat-water shift in Px (typically 1.69 at 1.5T and 3.38 at 3T)
- Siemens in Hz/Px (typically 130 Hz/Px)</t>
        </r>
      </text>
    </comment>
    <comment ref="A23" authorId="0" shapeId="0" xr:uid="{651C4551-6F89-4C71-A26A-AE2A2D7CBB73}">
      <text>
        <r>
          <rPr>
            <b/>
            <sz val="9"/>
            <color indexed="81"/>
            <rFont val="Tahoma"/>
            <family val="2"/>
          </rPr>
          <t>Wastling,Stephen:</t>
        </r>
        <r>
          <rPr>
            <sz val="9"/>
            <color indexed="81"/>
            <rFont val="Tahoma"/>
            <family val="2"/>
          </rPr>
          <t xml:space="preserve">
Scanner manufacturer, used when calculating the bandwidth in ±kHz</t>
        </r>
      </text>
    </comment>
    <comment ref="A24" authorId="0" shapeId="0" xr:uid="{BEE8F9A8-CC5B-4092-9DCD-2FD5C8EEC354}">
      <text>
        <r>
          <rPr>
            <b/>
            <sz val="9"/>
            <color indexed="81"/>
            <rFont val="Tahoma"/>
            <family val="2"/>
          </rPr>
          <t>Wastling,Stephen:</t>
        </r>
        <r>
          <rPr>
            <sz val="9"/>
            <color indexed="81"/>
            <rFont val="Tahoma"/>
            <family val="2"/>
          </rPr>
          <t xml:space="preserve">
Used when calculating the bandwidth in ±kHz from the fat-water shift for Philips scanners</t>
        </r>
      </text>
    </comment>
    <comment ref="A25" authorId="0" shapeId="0" xr:uid="{726BE668-411C-4632-8D1F-171460AACF09}">
      <text>
        <r>
          <rPr>
            <b/>
            <sz val="9"/>
            <color indexed="81"/>
            <rFont val="Tahoma"/>
            <family val="2"/>
          </rPr>
          <t>Wastling,Stephen:</t>
        </r>
        <r>
          <rPr>
            <sz val="9"/>
            <color indexed="81"/>
            <rFont val="Tahoma"/>
            <family val="2"/>
          </rPr>
          <t xml:space="preserve">
Q-factor for the head (typically set to 1)</t>
        </r>
      </text>
    </comment>
    <comment ref="A26" authorId="0" shapeId="0" xr:uid="{7B04C22F-FE73-4F11-8878-EEB1044C4DF0}">
      <text>
        <r>
          <rPr>
            <b/>
            <sz val="9"/>
            <color indexed="81"/>
            <rFont val="Tahoma"/>
            <family val="2"/>
          </rPr>
          <t>Wastling,Stephen:</t>
        </r>
        <r>
          <rPr>
            <sz val="9"/>
            <color indexed="81"/>
            <rFont val="Tahoma"/>
            <family val="2"/>
          </rPr>
          <t xml:space="preserve">
Q-factor for the test object (typically set to 1)</t>
        </r>
      </text>
    </comment>
    <comment ref="A32" authorId="0" shapeId="0" xr:uid="{F7BBC151-A460-49E8-B094-25B7F5D4F337}">
      <text>
        <r>
          <rPr>
            <b/>
            <sz val="9"/>
            <color indexed="81"/>
            <rFont val="Tahoma"/>
            <family val="2"/>
          </rPr>
          <t>Wastling,Stephen:</t>
        </r>
        <r>
          <rPr>
            <sz val="9"/>
            <color indexed="81"/>
            <rFont val="Tahoma"/>
            <family val="2"/>
          </rPr>
          <t xml:space="preserve">
Copied from slice width sheet</t>
        </r>
      </text>
    </comment>
    <comment ref="A33" authorId="0" shapeId="0" xr:uid="{1E8B175A-5AE9-4001-88C0-0EA8C5F03C79}">
      <text>
        <r>
          <rPr>
            <b/>
            <sz val="9"/>
            <color indexed="81"/>
            <rFont val="Tahoma"/>
            <family val="2"/>
          </rPr>
          <t>Wastling,Stephen:</t>
        </r>
        <r>
          <rPr>
            <sz val="9"/>
            <color indexed="81"/>
            <rFont val="Tahoma"/>
            <family val="2"/>
          </rPr>
          <t xml:space="preserve">
Copied from slice width sheet</t>
        </r>
      </text>
    </comment>
    <comment ref="A34" authorId="0" shapeId="0" xr:uid="{917F97A2-A9D0-4691-975D-299179DF7CCA}">
      <text>
        <r>
          <rPr>
            <b/>
            <sz val="9"/>
            <color indexed="81"/>
            <rFont val="Tahoma"/>
            <family val="2"/>
          </rPr>
          <t>Wastling,Stephen:</t>
        </r>
        <r>
          <rPr>
            <sz val="9"/>
            <color indexed="81"/>
            <rFont val="Tahoma"/>
            <family val="2"/>
          </rPr>
          <t xml:space="preserve">
Copied from slice width sheet</t>
        </r>
      </text>
    </comment>
    <comment ref="A37" authorId="0" shapeId="0" xr:uid="{38283000-E309-4DC4-8375-B8DB85DA1571}">
      <text>
        <r>
          <rPr>
            <b/>
            <sz val="9"/>
            <color indexed="81"/>
            <rFont val="Tahoma"/>
            <family val="2"/>
          </rPr>
          <t>Wastling,Stephen:</t>
        </r>
        <r>
          <rPr>
            <sz val="9"/>
            <color indexed="81"/>
            <rFont val="Tahoma"/>
            <family val="2"/>
          </rPr>
          <t xml:space="preserve">
± Nominal bandwidth (kHz). Set to ± 30 kHz</t>
        </r>
      </text>
    </comment>
    <comment ref="A40" authorId="0" shapeId="0" xr:uid="{BCF7B128-4F3D-4B50-B33B-EDE4980BC695}">
      <text>
        <r>
          <rPr>
            <b/>
            <sz val="9"/>
            <color indexed="81"/>
            <rFont val="Tahoma"/>
            <family val="2"/>
          </rPr>
          <t>Wastling,Stephen:</t>
        </r>
        <r>
          <rPr>
            <sz val="9"/>
            <color indexed="81"/>
            <rFont val="Tahoma"/>
            <family val="2"/>
          </rPr>
          <t xml:space="preserve">
Bandwidth normalisation</t>
        </r>
      </text>
    </comment>
    <comment ref="A41" authorId="0" shapeId="0" xr:uid="{667753AB-900C-4375-A071-C4FEEB55547F}">
      <text>
        <r>
          <rPr>
            <b/>
            <sz val="9"/>
            <color indexed="81"/>
            <rFont val="Tahoma"/>
            <family val="2"/>
          </rPr>
          <t>Wastling,Stephen:</t>
        </r>
        <r>
          <rPr>
            <sz val="9"/>
            <color indexed="81"/>
            <rFont val="Tahoma"/>
            <family val="2"/>
          </rPr>
          <t xml:space="preserve">
Voxel size correction. As per MagNET guidance, voxel sizes are converted to cm.</t>
        </r>
      </text>
    </comment>
    <comment ref="A44" authorId="0" shapeId="0" xr:uid="{55D63C0E-B215-4BD1-AF14-3271A87DE82D}">
      <text>
        <r>
          <rPr>
            <b/>
            <sz val="9"/>
            <color indexed="81"/>
            <rFont val="Tahoma"/>
            <family val="2"/>
          </rPr>
          <t>Wastling,Stephen:</t>
        </r>
        <r>
          <rPr>
            <sz val="9"/>
            <color indexed="81"/>
            <rFont val="Tahoma"/>
            <family val="2"/>
          </rPr>
          <t xml:space="preserve">
Scan-time correction. As per MagNET guidance, TR is converted to seconds</t>
        </r>
      </text>
    </comment>
    <comment ref="A45" authorId="0" shapeId="0" xr:uid="{0205E500-8DEB-4C97-9B45-C2DB11E9E17F}">
      <text>
        <r>
          <rPr>
            <b/>
            <sz val="9"/>
            <color indexed="81"/>
            <rFont val="Tahoma"/>
            <family val="2"/>
          </rPr>
          <t>Wastling,Stephen:</t>
        </r>
        <r>
          <rPr>
            <sz val="9"/>
            <color indexed="81"/>
            <rFont val="Tahoma"/>
            <family val="2"/>
          </rPr>
          <t xml:space="preserve">
Coil loading normalisation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Wastling,Stephen</author>
  </authors>
  <commentList>
    <comment ref="A22" authorId="0" shapeId="0" xr:uid="{1A135F1C-1651-4CE0-8582-6AF3174FCCF4}">
      <text>
        <r>
          <rPr>
            <b/>
            <sz val="9"/>
            <color indexed="81"/>
            <rFont val="Tahoma"/>
            <family val="2"/>
          </rPr>
          <t>Wastling,Stephen:</t>
        </r>
        <r>
          <rPr>
            <sz val="9"/>
            <color indexed="81"/>
            <rFont val="Tahoma"/>
            <family val="2"/>
          </rPr>
          <t xml:space="preserve">
Readout bandwidth from scanner: 
- GE in +/-kHz (typically around ±16 kHz)
- Philips fat-water shift in Px (typically 1.69 at 1.5T and 3.38 at 3T)
- Siemens in Hz/Px (typically 130 Hz/Px)</t>
        </r>
      </text>
    </comment>
    <comment ref="A23" authorId="0" shapeId="0" xr:uid="{5ADFB500-9553-4AFE-B6DE-81610AA89702}">
      <text>
        <r>
          <rPr>
            <b/>
            <sz val="9"/>
            <color indexed="81"/>
            <rFont val="Tahoma"/>
            <family val="2"/>
          </rPr>
          <t>Wastling,Stephen:</t>
        </r>
        <r>
          <rPr>
            <sz val="9"/>
            <color indexed="81"/>
            <rFont val="Tahoma"/>
            <family val="2"/>
          </rPr>
          <t xml:space="preserve">
Scanner manufacturer, used when calculating the bandwidth in ±kHz</t>
        </r>
      </text>
    </comment>
    <comment ref="A24" authorId="0" shapeId="0" xr:uid="{11E66630-D108-4843-BF14-9B92258E075C}">
      <text>
        <r>
          <rPr>
            <b/>
            <sz val="9"/>
            <color indexed="81"/>
            <rFont val="Tahoma"/>
            <family val="2"/>
          </rPr>
          <t>Wastling,Stephen:</t>
        </r>
        <r>
          <rPr>
            <sz val="9"/>
            <color indexed="81"/>
            <rFont val="Tahoma"/>
            <family val="2"/>
          </rPr>
          <t xml:space="preserve">
Used when calculating the bandwidth in ±kHz from the fat-water shift for Philips scanners</t>
        </r>
      </text>
    </comment>
    <comment ref="A25" authorId="0" shapeId="0" xr:uid="{E57CEA34-80FB-4CA4-AC87-45F7CCFC8382}">
      <text>
        <r>
          <rPr>
            <b/>
            <sz val="9"/>
            <color indexed="81"/>
            <rFont val="Tahoma"/>
            <family val="2"/>
          </rPr>
          <t>Wastling,Stephen:</t>
        </r>
        <r>
          <rPr>
            <sz val="9"/>
            <color indexed="81"/>
            <rFont val="Tahoma"/>
            <family val="2"/>
          </rPr>
          <t xml:space="preserve">
Q-factor for the head (typically set to 1)</t>
        </r>
      </text>
    </comment>
    <comment ref="A26" authorId="0" shapeId="0" xr:uid="{83F5C219-AFA0-4812-A580-2FAFFD74B4FF}">
      <text>
        <r>
          <rPr>
            <b/>
            <sz val="9"/>
            <color indexed="81"/>
            <rFont val="Tahoma"/>
            <family val="2"/>
          </rPr>
          <t>Wastling,Stephen:</t>
        </r>
        <r>
          <rPr>
            <sz val="9"/>
            <color indexed="81"/>
            <rFont val="Tahoma"/>
            <family val="2"/>
          </rPr>
          <t xml:space="preserve">
Q-factor for the test object (typically set to 1)</t>
        </r>
      </text>
    </comment>
    <comment ref="A32" authorId="0" shapeId="0" xr:uid="{C0D7EA62-79A4-4386-8C3F-80601A16FC2F}">
      <text>
        <r>
          <rPr>
            <b/>
            <sz val="9"/>
            <color indexed="81"/>
            <rFont val="Tahoma"/>
            <family val="2"/>
          </rPr>
          <t>Wastling,Stephen:</t>
        </r>
        <r>
          <rPr>
            <sz val="9"/>
            <color indexed="81"/>
            <rFont val="Tahoma"/>
            <family val="2"/>
          </rPr>
          <t xml:space="preserve">
Copied from slice width sheet</t>
        </r>
      </text>
    </comment>
    <comment ref="A33" authorId="0" shapeId="0" xr:uid="{5587EA94-6818-4365-8E45-2EE1B6B2FFDD}">
      <text>
        <r>
          <rPr>
            <b/>
            <sz val="9"/>
            <color indexed="81"/>
            <rFont val="Tahoma"/>
            <family val="2"/>
          </rPr>
          <t>Wastling,Stephen:</t>
        </r>
        <r>
          <rPr>
            <sz val="9"/>
            <color indexed="81"/>
            <rFont val="Tahoma"/>
            <family val="2"/>
          </rPr>
          <t xml:space="preserve">
Copied from slice width sheet</t>
        </r>
      </text>
    </comment>
    <comment ref="A34" authorId="0" shapeId="0" xr:uid="{7594E690-63A0-47D6-8C94-130BAAF79AA9}">
      <text>
        <r>
          <rPr>
            <b/>
            <sz val="9"/>
            <color indexed="81"/>
            <rFont val="Tahoma"/>
            <family val="2"/>
          </rPr>
          <t>Wastling,Stephen:</t>
        </r>
        <r>
          <rPr>
            <sz val="9"/>
            <color indexed="81"/>
            <rFont val="Tahoma"/>
            <family val="2"/>
          </rPr>
          <t xml:space="preserve">
Copied from slice width sheet</t>
        </r>
      </text>
    </comment>
    <comment ref="A37" authorId="0" shapeId="0" xr:uid="{1F668CB9-6A25-4E02-AB77-0B631AF12616}">
      <text>
        <r>
          <rPr>
            <b/>
            <sz val="9"/>
            <color indexed="81"/>
            <rFont val="Tahoma"/>
            <family val="2"/>
          </rPr>
          <t>Wastling,Stephen:</t>
        </r>
        <r>
          <rPr>
            <sz val="9"/>
            <color indexed="81"/>
            <rFont val="Tahoma"/>
            <family val="2"/>
          </rPr>
          <t xml:space="preserve">
± Nominal bandwidth (kHz). Set to ± 30 kHz</t>
        </r>
      </text>
    </comment>
    <comment ref="A40" authorId="0" shapeId="0" xr:uid="{58E15ABE-B121-4ECD-BB4B-6CD8E73433E9}">
      <text>
        <r>
          <rPr>
            <b/>
            <sz val="9"/>
            <color indexed="81"/>
            <rFont val="Tahoma"/>
            <family val="2"/>
          </rPr>
          <t>Wastling,Stephen:</t>
        </r>
        <r>
          <rPr>
            <sz val="9"/>
            <color indexed="81"/>
            <rFont val="Tahoma"/>
            <family val="2"/>
          </rPr>
          <t xml:space="preserve">
Bandwidth normalisation</t>
        </r>
      </text>
    </comment>
    <comment ref="A41" authorId="0" shapeId="0" xr:uid="{7C1C1B37-DC47-41A9-B5DD-6FDDFFD83871}">
      <text>
        <r>
          <rPr>
            <b/>
            <sz val="9"/>
            <color indexed="81"/>
            <rFont val="Tahoma"/>
            <family val="2"/>
          </rPr>
          <t>Wastling,Stephen:</t>
        </r>
        <r>
          <rPr>
            <sz val="9"/>
            <color indexed="81"/>
            <rFont val="Tahoma"/>
            <family val="2"/>
          </rPr>
          <t xml:space="preserve">
Voxel size correction. As per MagNET guidance, voxel sizes are converted to cm.</t>
        </r>
      </text>
    </comment>
    <comment ref="A44" authorId="0" shapeId="0" xr:uid="{7908CE39-A578-4BD8-9AA6-4A11F034FAF8}">
      <text>
        <r>
          <rPr>
            <b/>
            <sz val="9"/>
            <color indexed="81"/>
            <rFont val="Tahoma"/>
            <family val="2"/>
          </rPr>
          <t>Wastling,Stephen:</t>
        </r>
        <r>
          <rPr>
            <sz val="9"/>
            <color indexed="81"/>
            <rFont val="Tahoma"/>
            <family val="2"/>
          </rPr>
          <t xml:space="preserve">
Scan-time correction. As per MagNET guidance, TR is converted to seconds</t>
        </r>
      </text>
    </comment>
    <comment ref="A45" authorId="0" shapeId="0" xr:uid="{8D7CFC23-A2C2-4539-BC5E-3AEC9F9EA639}">
      <text>
        <r>
          <rPr>
            <b/>
            <sz val="9"/>
            <color indexed="81"/>
            <rFont val="Tahoma"/>
            <family val="2"/>
          </rPr>
          <t>Wastling,Stephen:</t>
        </r>
        <r>
          <rPr>
            <sz val="9"/>
            <color indexed="81"/>
            <rFont val="Tahoma"/>
            <family val="2"/>
          </rPr>
          <t xml:space="preserve">
Coil loading normalisation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Wastling,Stephen</author>
  </authors>
  <commentList>
    <comment ref="B13" authorId="0" shapeId="0" xr:uid="{FEADFC86-ED68-4771-B878-53170289D52A}">
      <text>
        <r>
          <rPr>
            <b/>
            <sz val="9"/>
            <color indexed="81"/>
            <rFont val="Tahoma"/>
            <family val="2"/>
          </rPr>
          <t>Wastling,Stephen:</t>
        </r>
        <r>
          <rPr>
            <sz val="9"/>
            <color indexed="81"/>
            <rFont val="Tahoma"/>
            <family val="2"/>
          </rPr>
          <t xml:space="preserve">
This is the formula for calculating the intercept of a straight-line fit via linear least squares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<sst xmlns="http://schemas.openxmlformats.org/spreadsheetml/2006/main" count="566" uniqueCount="184">
  <si>
    <t>ROI</t>
  </si>
  <si>
    <t>Signal Mean</t>
  </si>
  <si>
    <t>Difference Standard Deviation</t>
  </si>
  <si>
    <t>SNR Normalisation Factors</t>
  </si>
  <si>
    <t>Value</t>
  </si>
  <si>
    <t>Phase encode matrix size</t>
  </si>
  <si>
    <t>Frequency encode matrix size</t>
  </si>
  <si>
    <t>Repetition time (ms)</t>
  </si>
  <si>
    <t>Number of signal averages</t>
  </si>
  <si>
    <t>Field-of-view (mm)</t>
  </si>
  <si>
    <t>Input Parameters</t>
  </si>
  <si>
    <t>Fixed Parameters</t>
  </si>
  <si>
    <t>Calculated Parameters</t>
  </si>
  <si>
    <t>Voxel size in the frequency encode direction (mm)</t>
  </si>
  <si>
    <t>Voxel size in the phase encode direction (mm)</t>
  </si>
  <si>
    <t>Slice width (mm)</t>
  </si>
  <si>
    <t>Plane: Transverse</t>
  </si>
  <si>
    <t>Plane: Sagittal</t>
  </si>
  <si>
    <t>Plane: Coronal</t>
  </si>
  <si>
    <t>In-built Body Coil SNR</t>
  </si>
  <si>
    <t>BW_siemens_</t>
  </si>
  <si>
    <t>BW_ge_</t>
  </si>
  <si>
    <t>BW_philips_</t>
  </si>
  <si>
    <t>Transverse</t>
  </si>
  <si>
    <t>Sagittal</t>
  </si>
  <si>
    <t>Coronal</t>
  </si>
  <si>
    <t>Average</t>
  </si>
  <si>
    <t>Static magnetic field strength (T)</t>
  </si>
  <si>
    <t>Scanner manufacturer</t>
  </si>
  <si>
    <t>Siemens</t>
  </si>
  <si>
    <t>±Bandwidth (kHz)</t>
  </si>
  <si>
    <t>Slice Width</t>
  </si>
  <si>
    <t xml:space="preserve">Nominal </t>
  </si>
  <si>
    <t>Minimum</t>
  </si>
  <si>
    <t>Baseline</t>
  </si>
  <si>
    <t>Pixel</t>
  </si>
  <si>
    <t>Half Minimum</t>
  </si>
  <si>
    <t>Fitting Parameters</t>
  </si>
  <si>
    <t>Signal to noise ratio</t>
  </si>
  <si>
    <t>Normalised SNR</t>
  </si>
  <si>
    <t>Q-factor for head or body</t>
  </si>
  <si>
    <t>Q-factor for test object</t>
  </si>
  <si>
    <t>±Nominal bandwidth (kHz)</t>
  </si>
  <si>
    <t>Coil loading normalisation</t>
  </si>
  <si>
    <t>Bandwidth normalisation</t>
  </si>
  <si>
    <t>Voxel size correction (transverse)</t>
  </si>
  <si>
    <t>Voxel size correction (sagittal)</t>
  </si>
  <si>
    <t>Voxel size correction (coronal)</t>
  </si>
  <si>
    <t>Scan time correction</t>
  </si>
  <si>
    <t>Slice width for transverse acquisition (mm)</t>
  </si>
  <si>
    <t>Slice width for sagittal acquisition (mm)</t>
  </si>
  <si>
    <t>Slice width for coronal acquisition (mm)</t>
  </si>
  <si>
    <t>Bandwidth from scanner interface</t>
  </si>
  <si>
    <t>Head Coil SNR</t>
  </si>
  <si>
    <t>In-built Body Coil Uniformity</t>
  </si>
  <si>
    <t>x-direction</t>
  </si>
  <si>
    <t>y-direction</t>
  </si>
  <si>
    <t>z-direction</t>
  </si>
  <si>
    <t>Standard Deviation</t>
  </si>
  <si>
    <t>Horizontal</t>
  </si>
  <si>
    <t>Vertical</t>
  </si>
  <si>
    <t>Profile Data</t>
  </si>
  <si>
    <t xml:space="preserve"> Central ROI Mean</t>
  </si>
  <si>
    <t>Abs Difference</t>
  </si>
  <si>
    <t>Fractional Uniformity</t>
  </si>
  <si>
    <t>Head Coil Uniformity</t>
  </si>
  <si>
    <t>Geometric Linearity and Distortion</t>
  </si>
  <si>
    <t>Imaging Planes</t>
  </si>
  <si>
    <t>Gradient Directions</t>
  </si>
  <si>
    <t>Rod 1 to Rod 3</t>
  </si>
  <si>
    <t>Rod 4 to Rod 6</t>
  </si>
  <si>
    <t>Rod 7 to Rod 9</t>
  </si>
  <si>
    <t>Rod 1 to Rod 7</t>
  </si>
  <si>
    <t>Rod 2 to Rod 8</t>
  </si>
  <si>
    <t>Rod 3 to Rod 9</t>
  </si>
  <si>
    <t>Error (mm)</t>
  </si>
  <si>
    <t>Measured Distance (mm)</t>
  </si>
  <si>
    <t>Distance between rods (mm)</t>
  </si>
  <si>
    <t>Distance (mm)</t>
  </si>
  <si>
    <t>Slice</t>
  </si>
  <si>
    <t>Mean Test Object Distance (mm)</t>
  </si>
  <si>
    <t>Correction Factor</t>
  </si>
  <si>
    <t>Slice Position (measured)</t>
  </si>
  <si>
    <t>Angled rod separation (mm)</t>
  </si>
  <si>
    <t>Slice Position</t>
  </si>
  <si>
    <t>Slice Position (calculated)</t>
  </si>
  <si>
    <t>Values</t>
  </si>
  <si>
    <t>Slice thickness (mm)</t>
  </si>
  <si>
    <t>Slice gap (mm)</t>
  </si>
  <si>
    <t>Slice offset (mm)</t>
  </si>
  <si>
    <t>Sign</t>
  </si>
  <si>
    <t>Maximum (absolute) Error (mm)</t>
  </si>
  <si>
    <t>Mean error + Std Dev Error (mm)</t>
  </si>
  <si>
    <t>Mean error - Std Dev Error (mm)</t>
  </si>
  <si>
    <t>Mean Error (mm)</t>
  </si>
  <si>
    <t>Absolute Error</t>
  </si>
  <si>
    <t>Slice Position Error (mm)</t>
  </si>
  <si>
    <t>Mean</t>
  </si>
  <si>
    <t>Maximum</t>
  </si>
  <si>
    <t>Profile 1</t>
  </si>
  <si>
    <t>Profile 2</t>
  </si>
  <si>
    <t>Max signal</t>
  </si>
  <si>
    <t>Min signal</t>
  </si>
  <si>
    <t>Delta</t>
  </si>
  <si>
    <t>Mean signal</t>
  </si>
  <si>
    <t>Delta/Mean</t>
  </si>
  <si>
    <t>EPI Stability</t>
  </si>
  <si>
    <t>Signal</t>
  </si>
  <si>
    <t>1 to 25</t>
  </si>
  <si>
    <t>26 to 50</t>
  </si>
  <si>
    <t>51 to 75</t>
  </si>
  <si>
    <t>76 to 100</t>
  </si>
  <si>
    <t>Images 1-25</t>
  </si>
  <si>
    <t>Images 26-50</t>
  </si>
  <si>
    <t>Images 51-75</t>
  </si>
  <si>
    <t>Images 76-100</t>
  </si>
  <si>
    <t>Image Set</t>
  </si>
  <si>
    <t>Per Set of 25 images</t>
  </si>
  <si>
    <t>Mean Signal</t>
  </si>
  <si>
    <t>Signal Standard Deviation</t>
  </si>
  <si>
    <t>Stretch factor</t>
  </si>
  <si>
    <t>Angle of plates in test object (deg)</t>
  </si>
  <si>
    <t>Manual offset for minimum of profile 1</t>
  </si>
  <si>
    <t>Manual offset for baseline of profile 1</t>
  </si>
  <si>
    <t>Manual offset for baseline of profile 2</t>
  </si>
  <si>
    <t>Manual offset for minimum of profile 2</t>
  </si>
  <si>
    <t>FWHM profile 1 (pixels)</t>
  </si>
  <si>
    <t>FWHM profile 2 (pixels)</t>
  </si>
  <si>
    <t>FWHM transverse profile 1 (pixels)</t>
  </si>
  <si>
    <t>FWHM transverse profile 2 (pixels)</t>
  </si>
  <si>
    <t>FWHM sagittal profile 1 (pixels)</t>
  </si>
  <si>
    <t>FWHM sagittal profile 2 (pixels)</t>
  </si>
  <si>
    <t>FWHM coronal profile 1 (pixels)</t>
  </si>
  <si>
    <t>FWHM coronal profile 2 (pixels)</t>
  </si>
  <si>
    <t>System Name</t>
  </si>
  <si>
    <t>Plane</t>
  </si>
  <si>
    <t>Axial</t>
  </si>
  <si>
    <t>X</t>
  </si>
  <si>
    <t>Y</t>
  </si>
  <si>
    <t>Z</t>
  </si>
  <si>
    <t>Gradient Direction</t>
  </si>
  <si>
    <t>Table 5: Geometric Linearity for 3 Gradient Directions</t>
  </si>
  <si>
    <t>Table 6: Geometric Distortion (%) for 3 Gradient Directions</t>
  </si>
  <si>
    <t>Table 7: Measured Slice Widths for a Nominal 5 mm Slice</t>
  </si>
  <si>
    <t>Table 8: Slice Position Error Measurements</t>
  </si>
  <si>
    <t>Mean Error + Std Dev Error (mm)</t>
  </si>
  <si>
    <t>Mean Error - Std Dev Error (mm)</t>
  </si>
  <si>
    <t>Table 4: Head Coil Fractional Uniformity</t>
  </si>
  <si>
    <t>Table 1: Body Coil NSNR</t>
  </si>
  <si>
    <t>Table 2: Head Coil NSNR</t>
  </si>
  <si>
    <t>Table 3: Body Coil Fractional Uniformity</t>
  </si>
  <si>
    <t>Table 9: EPI Stability</t>
  </si>
  <si>
    <t>Distortion (%)</t>
  </si>
  <si>
    <t xml:space="preserve">Standard Deviation </t>
  </si>
  <si>
    <t>BC_TRA_SLICE_WIDTH_ROIs</t>
  </si>
  <si>
    <t>BC_TRA_GEOMETRIC_LINEARITY_AND_DISTORTION_LINES</t>
  </si>
  <si>
    <t>BC_SAG_GEOMETRIC_LINEARITY_AND_DISTORTION_LINES</t>
  </si>
  <si>
    <t>BC_COR_GEOMETRIC_LINEARITY_AND_DISTORTION_LINES</t>
  </si>
  <si>
    <t>BC_SAG_SLICE_WIDTH_ROIs</t>
  </si>
  <si>
    <t>BC_COR_SLICE_WIDTH_ROIs</t>
  </si>
  <si>
    <t>HC_TRA_EPI_STABILITY_ROI</t>
  </si>
  <si>
    <t>BC_TRA_SLICE_POSITION_LINES</t>
  </si>
  <si>
    <t>Wellington South Aera 2025</t>
  </si>
  <si>
    <t>BC_TRA_SNR_Images_with_ROIs</t>
  </si>
  <si>
    <t>BC_SAG_SNR_Images_with_ROIs</t>
  </si>
  <si>
    <t>BC_TRA_UNIFORMITY_ROIs</t>
  </si>
  <si>
    <t>BC_SAG_UNIFORMITY_ROIs</t>
  </si>
  <si>
    <t>BC_COR_UNIFORMITY_ROIs</t>
  </si>
  <si>
    <t>HC_COR_UNIFORMITY_ROIs</t>
  </si>
  <si>
    <t>HC_SAG_UNIFORMITY_ROIs</t>
  </si>
  <si>
    <t>HC_TRA_UNIFORMITY_ROIs</t>
  </si>
  <si>
    <t>BC_COR_SNR_Images_with_ROIs</t>
  </si>
  <si>
    <t>HC_TRA_SNR_Images_with_ROIs</t>
  </si>
  <si>
    <t>HC_SAG_SNR_Images_with_ROIs</t>
  </si>
  <si>
    <t>HC_COR_SNR_Images_with_ROIs</t>
  </si>
  <si>
    <t>Body Coil NSNR</t>
  </si>
  <si>
    <t>Wellington South Aera 2023</t>
  </si>
  <si>
    <t>Comparison System Name</t>
  </si>
  <si>
    <t>Head Coil NSNR</t>
  </si>
  <si>
    <t>Body Coil Mean Uniformity</t>
  </si>
  <si>
    <t>Head Coil Mean Uniformity</t>
  </si>
  <si>
    <t>Mean Geometric Linearity Error (mm)</t>
  </si>
  <si>
    <t>Mean Geometric Distortion (%)</t>
  </si>
  <si>
    <t>Slice Width Error (mm)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</si>
</sst>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&quot;£&quot;#,##0.00"/>
  </numFmts>
  <fonts count="1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name val="Aptos Narrow"/>
      <family val="2"/>
      <scheme val="minor"/>
    </font>
    <font>
      <sz val="11"/>
      <name val="Aptos Narrow"/>
      <family val="2"/>
    </font>
    <font>
      <b/>
      <sz val="20"/>
      <name val="Aptos Narrow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Aptos Narrow"/>
      <family val="2"/>
      <scheme val="minor"/>
    </font>
    <font>
      <b/>
      <sz val="20"/>
      <color theme="1"/>
      <name val="Aptos Narrow"/>
      <family val="2"/>
      <scheme val="minor"/>
    </font>
    <font>
      <sz val="10"/>
      <color indexed="8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1"/>
      <color rgb="FF00000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10" fillId="0" borderId="0" applyNumberFormat="0" applyFill="0" applyBorder="0" applyProtection="0"/>
  </cellStyleXfs>
  <cellXfs count="64">
    <xf numFmtId="0" fontId="0" fillId="0" borderId="0" xfId="0"/>
    <xf numFmtId="0" fontId="1" fillId="0" borderId="1" xfId="0" applyFont="1" applyBorder="1"/>
    <xf numFmtId="0" fontId="0" fillId="0" borderId="1" xfId="0" applyBorder="1"/>
    <xf numFmtId="2" fontId="0" fillId="0" borderId="1" xfId="0" applyNumberFormat="1" applyBorder="1"/>
    <xf numFmtId="0" fontId="0" fillId="0" borderId="0" xfId="0" applyAlignment="1">
      <alignment horizontal="center"/>
    </xf>
    <xf numFmtId="0" fontId="2" fillId="0" borderId="1" xfId="0" applyFont="1" applyBorder="1"/>
    <xf numFmtId="0" fontId="3" fillId="0" borderId="1" xfId="0" applyFont="1" applyBorder="1"/>
    <xf numFmtId="0" fontId="3" fillId="0" borderId="1" xfId="0" applyFont="1" applyBorder="1" applyAlignment="1">
      <alignment horizontal="right"/>
    </xf>
    <xf numFmtId="164" fontId="3" fillId="0" borderId="1" xfId="0" applyNumberFormat="1" applyFont="1" applyBorder="1"/>
    <xf numFmtId="0" fontId="3" fillId="0" borderId="0" xfId="0" applyFont="1"/>
    <xf numFmtId="0" fontId="2" fillId="0" borderId="0" xfId="0" applyFont="1"/>
    <xf numFmtId="0" fontId="5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164" fontId="3" fillId="0" borderId="0" xfId="0" applyNumberFormat="1" applyFont="1"/>
    <xf numFmtId="49" fontId="2" fillId="0" borderId="1" xfId="0" applyNumberFormat="1" applyFont="1" applyBorder="1" applyAlignment="1">
      <alignment horizontal="left"/>
    </xf>
    <xf numFmtId="0" fontId="4" fillId="0" borderId="0" xfId="0" applyFont="1"/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0" fontId="5" fillId="0" borderId="0" xfId="0" applyFont="1"/>
    <xf numFmtId="0" fontId="0" fillId="0" borderId="0" xfId="0" applyAlignment="1">
      <alignment horizontal="left"/>
    </xf>
    <xf numFmtId="49" fontId="2" fillId="0" borderId="1" xfId="0" applyNumberFormat="1" applyFont="1" applyBorder="1"/>
    <xf numFmtId="2" fontId="0" fillId="0" borderId="0" xfId="0" applyNumberFormat="1"/>
    <xf numFmtId="164" fontId="0" fillId="0" borderId="1" xfId="0" applyNumberFormat="1" applyBorder="1"/>
    <xf numFmtId="0" fontId="9" fillId="0" borderId="0" xfId="0" applyFont="1" applyAlignment="1">
      <alignment horizontal="center"/>
    </xf>
    <xf numFmtId="0" fontId="0" fillId="2" borderId="1" xfId="0" applyFill="1" applyBorder="1"/>
    <xf numFmtId="165" fontId="0" fillId="0" borderId="1" xfId="0" applyNumberFormat="1" applyBorder="1"/>
    <xf numFmtId="17" fontId="11" fillId="0" borderId="1" xfId="1" applyNumberFormat="1" applyFont="1" applyFill="1" applyBorder="1" applyAlignment="1">
      <alignment horizontal="center" vertical="center"/>
    </xf>
    <xf numFmtId="0" fontId="11" fillId="0" borderId="1" xfId="1" applyFont="1" applyFill="1" applyBorder="1" applyAlignment="1">
      <alignment horizontal="center" vertical="center"/>
    </xf>
    <xf numFmtId="10" fontId="0" fillId="0" borderId="1" xfId="0" applyNumberFormat="1" applyBorder="1"/>
    <xf numFmtId="0" fontId="1" fillId="0" borderId="0" xfId="0" applyFont="1"/>
    <xf numFmtId="0" fontId="0" fillId="3" borderId="1" xfId="0" applyFill="1" applyBorder="1"/>
    <xf numFmtId="0" fontId="0" fillId="3" borderId="1" xfId="0" applyFont="1" applyFill="1" applyBorder="1"/>
    <xf numFmtId="0" fontId="0" fillId="0" borderId="0" xfId="0" applyBorder="1"/>
    <xf numFmtId="0" fontId="0" fillId="0" borderId="0" xfId="0" applyFill="1" applyBorder="1"/>
    <xf numFmtId="0" fontId="0" fillId="3" borderId="1" xfId="0" applyFont="1" applyFill="1" applyBorder="1" applyAlignment="1">
      <alignment horizontal="left"/>
    </xf>
    <xf numFmtId="0" fontId="12" fillId="3" borderId="1" xfId="1" applyFont="1" applyFill="1" applyBorder="1" applyAlignment="1">
      <alignment horizontal="center" vertical="center"/>
    </xf>
    <xf numFmtId="0" fontId="0" fillId="0" borderId="1" xfId="0" applyFont="1" applyBorder="1"/>
    <xf numFmtId="17" fontId="13" fillId="3" borderId="1" xfId="1" applyNumberFormat="1" applyFont="1" applyFill="1" applyBorder="1" applyAlignment="1">
      <alignment horizontal="center" vertical="center"/>
    </xf>
    <xf numFmtId="0" fontId="13" fillId="3" borderId="1" xfId="1" applyFont="1" applyFill="1" applyBorder="1" applyAlignment="1">
      <alignment horizontal="center" vertical="center"/>
    </xf>
    <xf numFmtId="0" fontId="2" fillId="0" borderId="1" xfId="0" applyFont="1" applyFill="1" applyBorder="1"/>
    <xf numFmtId="2" fontId="0" fillId="0" borderId="1" xfId="0" applyNumberFormat="1" applyFont="1" applyBorder="1"/>
    <xf numFmtId="0" fontId="2" fillId="4" borderId="1" xfId="0" applyFont="1" applyFill="1" applyBorder="1"/>
    <xf numFmtId="0" fontId="3" fillId="4" borderId="1" xfId="0" applyFont="1" applyFill="1" applyBorder="1"/>
    <xf numFmtId="2" fontId="3" fillId="4" borderId="1" xfId="0" applyNumberFormat="1" applyFont="1" applyFill="1" applyBorder="1"/>
    <xf numFmtId="0" fontId="3" fillId="4" borderId="0" xfId="0" applyFont="1" applyFill="1"/>
    <xf numFmtId="10" fontId="0" fillId="0" borderId="1" xfId="0" applyNumberFormat="1" applyFont="1" applyBorder="1"/>
    <xf numFmtId="0" fontId="13" fillId="0" borderId="0" xfId="0" applyFont="1"/>
    <xf numFmtId="2" fontId="3" fillId="0" borderId="1" xfId="0" applyNumberFormat="1" applyFont="1" applyBorder="1"/>
    <xf numFmtId="166" fontId="3" fillId="0" borderId="1" xfId="0" applyNumberFormat="1" applyFont="1" applyBorder="1"/>
    <xf numFmtId="0" fontId="1" fillId="0" borderId="1" xfId="0" applyFont="1" applyBorder="1" applyAlignment="1"/>
    <xf numFmtId="1" fontId="0" fillId="0" borderId="1" xfId="0" applyNumberFormat="1" applyBorder="1"/>
    <xf numFmtId="49" fontId="2" fillId="0" borderId="1" xfId="0" applyNumberFormat="1" applyFont="1" applyBorder="1" applyAlignment="1">
      <alignment horizontal="left"/>
    </xf>
    <xf numFmtId="0" fontId="5" fillId="0" borderId="0" xfId="0" applyFont="1" applyAlignment="1">
      <alignment horizontal="left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left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9" fillId="0" borderId="0" xfId="0" applyFont="1" applyAlignment="1">
      <alignment horizontal="left"/>
    </xf>
    <xf numFmtId="0" fontId="11" fillId="0" borderId="1" xfId="1" applyFont="1" applyFill="1" applyBorder="1" applyAlignment="1">
      <alignment horizontal="center" vertical="center"/>
    </xf>
    <xf numFmtId="0" fontId="1" fillId="0" borderId="5" xfId="0" applyFont="1" applyBorder="1" applyAlignment="1">
      <alignment horizontal="left"/>
    </xf>
    <xf numFmtId="0" fontId="1" fillId="0" borderId="0" xfId="0" applyFont="1" applyBorder="1" applyAlignment="1">
      <alignment horizontal="left"/>
    </xf>
  </cellXfs>
  <cellStyles count="2">
    <cellStyle name="Normal" xfId="0" builtinId="0"/>
    <cellStyle name="Normal 2" xfId="1" xr:uid="{41F5F352-48EA-4936-8C94-841E350688E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639326334208223"/>
          <c:y val="8.3772839506172841E-2"/>
          <c:w val="0.80450353663419194"/>
          <c:h val="0.72865030864197522"/>
        </c:manualLayout>
      </c:layout>
      <c:scatterChart>
        <c:scatterStyle val="smoothMarker"/>
        <c:varyColors val="0"/>
        <c:ser>
          <c:idx val="0"/>
          <c:order val="0"/>
          <c:tx>
            <c:v>x-direction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'BC Tra Uniformity'!$B$6:$B$165</c:f>
              <c:numCache>
                <c:formatCode>General</c:formatCode>
                <c:ptCount val="160"/>
                <c:pt idx="0">
                  <c:v>1775.1</c:v>
                </c:pt>
                <c:pt idx="1">
                  <c:v>1782.1</c:v>
                </c:pt>
                <c:pt idx="2">
                  <c:v>1798.5</c:v>
                </c:pt>
                <c:pt idx="3">
                  <c:v>1817.5</c:v>
                </c:pt>
                <c:pt idx="4">
                  <c:v>1830.7</c:v>
                </c:pt>
                <c:pt idx="5">
                  <c:v>1838.2</c:v>
                </c:pt>
                <c:pt idx="6">
                  <c:v>1836.8</c:v>
                </c:pt>
                <c:pt idx="7">
                  <c:v>1825.7</c:v>
                </c:pt>
                <c:pt idx="8">
                  <c:v>1835</c:v>
                </c:pt>
                <c:pt idx="9">
                  <c:v>1857.3</c:v>
                </c:pt>
                <c:pt idx="10">
                  <c:v>1854.3</c:v>
                </c:pt>
                <c:pt idx="11">
                  <c:v>1841.2</c:v>
                </c:pt>
                <c:pt idx="12">
                  <c:v>1848.3</c:v>
                </c:pt>
                <c:pt idx="13">
                  <c:v>1850.1</c:v>
                </c:pt>
                <c:pt idx="14">
                  <c:v>1846.7</c:v>
                </c:pt>
                <c:pt idx="15">
                  <c:v>1846.9</c:v>
                </c:pt>
                <c:pt idx="16">
                  <c:v>1866.9</c:v>
                </c:pt>
                <c:pt idx="17">
                  <c:v>1873.8</c:v>
                </c:pt>
                <c:pt idx="18">
                  <c:v>1864.2</c:v>
                </c:pt>
                <c:pt idx="19">
                  <c:v>1886.7</c:v>
                </c:pt>
                <c:pt idx="20">
                  <c:v>1877.4</c:v>
                </c:pt>
                <c:pt idx="21">
                  <c:v>1883.8</c:v>
                </c:pt>
                <c:pt idx="22">
                  <c:v>1901</c:v>
                </c:pt>
                <c:pt idx="23">
                  <c:v>1872.4</c:v>
                </c:pt>
                <c:pt idx="24">
                  <c:v>1885.4</c:v>
                </c:pt>
                <c:pt idx="25">
                  <c:v>1901.8</c:v>
                </c:pt>
                <c:pt idx="26">
                  <c:v>1871.9</c:v>
                </c:pt>
                <c:pt idx="27">
                  <c:v>1882.8</c:v>
                </c:pt>
                <c:pt idx="28">
                  <c:v>1914.5</c:v>
                </c:pt>
                <c:pt idx="29">
                  <c:v>1903.4</c:v>
                </c:pt>
                <c:pt idx="30">
                  <c:v>1914.8</c:v>
                </c:pt>
                <c:pt idx="31">
                  <c:v>1932.5</c:v>
                </c:pt>
                <c:pt idx="32">
                  <c:v>1905.7</c:v>
                </c:pt>
                <c:pt idx="33">
                  <c:v>1924.5</c:v>
                </c:pt>
                <c:pt idx="34">
                  <c:v>1903.6</c:v>
                </c:pt>
                <c:pt idx="35">
                  <c:v>1909.7</c:v>
                </c:pt>
                <c:pt idx="36">
                  <c:v>1909.6</c:v>
                </c:pt>
                <c:pt idx="37">
                  <c:v>1897.7</c:v>
                </c:pt>
                <c:pt idx="38">
                  <c:v>1939.9</c:v>
                </c:pt>
                <c:pt idx="39">
                  <c:v>1929.3</c:v>
                </c:pt>
                <c:pt idx="40">
                  <c:v>1941.6</c:v>
                </c:pt>
                <c:pt idx="41">
                  <c:v>1923.7</c:v>
                </c:pt>
                <c:pt idx="42">
                  <c:v>1912.3</c:v>
                </c:pt>
                <c:pt idx="43">
                  <c:v>1931.8</c:v>
                </c:pt>
                <c:pt idx="44">
                  <c:v>1944.2</c:v>
                </c:pt>
                <c:pt idx="45">
                  <c:v>1925.6</c:v>
                </c:pt>
                <c:pt idx="46">
                  <c:v>1939.5</c:v>
                </c:pt>
                <c:pt idx="47">
                  <c:v>1948.3</c:v>
                </c:pt>
                <c:pt idx="48">
                  <c:v>1975.4</c:v>
                </c:pt>
                <c:pt idx="49">
                  <c:v>1931.9</c:v>
                </c:pt>
                <c:pt idx="50">
                  <c:v>1917.8</c:v>
                </c:pt>
                <c:pt idx="51">
                  <c:v>1976.2</c:v>
                </c:pt>
                <c:pt idx="52">
                  <c:v>1940.5</c:v>
                </c:pt>
                <c:pt idx="53">
                  <c:v>1952.3</c:v>
                </c:pt>
                <c:pt idx="54">
                  <c:v>1952.2</c:v>
                </c:pt>
                <c:pt idx="55">
                  <c:v>1931.1</c:v>
                </c:pt>
                <c:pt idx="56">
                  <c:v>1946.8</c:v>
                </c:pt>
                <c:pt idx="57">
                  <c:v>1958.3</c:v>
                </c:pt>
                <c:pt idx="58">
                  <c:v>1983.8</c:v>
                </c:pt>
                <c:pt idx="59">
                  <c:v>1942</c:v>
                </c:pt>
                <c:pt idx="60">
                  <c:v>1955.9</c:v>
                </c:pt>
                <c:pt idx="61">
                  <c:v>1928.6</c:v>
                </c:pt>
                <c:pt idx="62">
                  <c:v>1956.9</c:v>
                </c:pt>
                <c:pt idx="63">
                  <c:v>1934.7</c:v>
                </c:pt>
                <c:pt idx="64">
                  <c:v>1931.3</c:v>
                </c:pt>
                <c:pt idx="65">
                  <c:v>1979.5</c:v>
                </c:pt>
                <c:pt idx="66">
                  <c:v>1932.8</c:v>
                </c:pt>
                <c:pt idx="67">
                  <c:v>1964.5</c:v>
                </c:pt>
                <c:pt idx="68">
                  <c:v>1938.6</c:v>
                </c:pt>
                <c:pt idx="69">
                  <c:v>1926.7</c:v>
                </c:pt>
                <c:pt idx="70">
                  <c:v>1911.3</c:v>
                </c:pt>
                <c:pt idx="71">
                  <c:v>1941</c:v>
                </c:pt>
                <c:pt idx="72">
                  <c:v>1944.4</c:v>
                </c:pt>
                <c:pt idx="73">
                  <c:v>1928.6</c:v>
                </c:pt>
                <c:pt idx="74">
                  <c:v>1899.6</c:v>
                </c:pt>
                <c:pt idx="75">
                  <c:v>1930.2</c:v>
                </c:pt>
                <c:pt idx="76">
                  <c:v>1923.2</c:v>
                </c:pt>
                <c:pt idx="77">
                  <c:v>1955.4</c:v>
                </c:pt>
                <c:pt idx="78">
                  <c:v>1953.5</c:v>
                </c:pt>
                <c:pt idx="79">
                  <c:v>1948.3</c:v>
                </c:pt>
                <c:pt idx="80">
                  <c:v>1938.3</c:v>
                </c:pt>
                <c:pt idx="81">
                  <c:v>1933.3</c:v>
                </c:pt>
                <c:pt idx="82">
                  <c:v>1924.2</c:v>
                </c:pt>
                <c:pt idx="83">
                  <c:v>1945.4</c:v>
                </c:pt>
                <c:pt idx="84">
                  <c:v>1925.6</c:v>
                </c:pt>
                <c:pt idx="85">
                  <c:v>1907.6</c:v>
                </c:pt>
                <c:pt idx="86">
                  <c:v>1935.9</c:v>
                </c:pt>
                <c:pt idx="87">
                  <c:v>1934.2</c:v>
                </c:pt>
                <c:pt idx="88">
                  <c:v>1938.1</c:v>
                </c:pt>
                <c:pt idx="89">
                  <c:v>1913</c:v>
                </c:pt>
                <c:pt idx="90">
                  <c:v>1917.7</c:v>
                </c:pt>
                <c:pt idx="91">
                  <c:v>1927.4</c:v>
                </c:pt>
                <c:pt idx="92">
                  <c:v>1933.5</c:v>
                </c:pt>
                <c:pt idx="93">
                  <c:v>1945.6</c:v>
                </c:pt>
                <c:pt idx="94">
                  <c:v>1930.9</c:v>
                </c:pt>
                <c:pt idx="95">
                  <c:v>1952.3</c:v>
                </c:pt>
                <c:pt idx="96">
                  <c:v>1941.8</c:v>
                </c:pt>
                <c:pt idx="97">
                  <c:v>1931.2</c:v>
                </c:pt>
                <c:pt idx="98">
                  <c:v>1902.7</c:v>
                </c:pt>
                <c:pt idx="99">
                  <c:v>1928.2</c:v>
                </c:pt>
                <c:pt idx="100">
                  <c:v>1926.4</c:v>
                </c:pt>
                <c:pt idx="101">
                  <c:v>1926.7</c:v>
                </c:pt>
                <c:pt idx="102">
                  <c:v>1932.4</c:v>
                </c:pt>
                <c:pt idx="103">
                  <c:v>1918.9</c:v>
                </c:pt>
                <c:pt idx="104">
                  <c:v>1938.6</c:v>
                </c:pt>
                <c:pt idx="105">
                  <c:v>1900.9</c:v>
                </c:pt>
                <c:pt idx="106">
                  <c:v>1926.5</c:v>
                </c:pt>
                <c:pt idx="107">
                  <c:v>1925.3</c:v>
                </c:pt>
                <c:pt idx="108">
                  <c:v>1919.2</c:v>
                </c:pt>
                <c:pt idx="109">
                  <c:v>1927.4</c:v>
                </c:pt>
                <c:pt idx="110">
                  <c:v>1943.6</c:v>
                </c:pt>
                <c:pt idx="111">
                  <c:v>1924.1</c:v>
                </c:pt>
                <c:pt idx="112">
                  <c:v>1908.8</c:v>
                </c:pt>
                <c:pt idx="113">
                  <c:v>1925</c:v>
                </c:pt>
                <c:pt idx="114">
                  <c:v>1904.6</c:v>
                </c:pt>
                <c:pt idx="115">
                  <c:v>1907</c:v>
                </c:pt>
                <c:pt idx="116">
                  <c:v>1909.3</c:v>
                </c:pt>
                <c:pt idx="117">
                  <c:v>1897</c:v>
                </c:pt>
                <c:pt idx="118">
                  <c:v>1924.3</c:v>
                </c:pt>
                <c:pt idx="119">
                  <c:v>1916.2</c:v>
                </c:pt>
                <c:pt idx="120">
                  <c:v>1894.7</c:v>
                </c:pt>
                <c:pt idx="121">
                  <c:v>1926.2</c:v>
                </c:pt>
                <c:pt idx="122">
                  <c:v>1917.2</c:v>
                </c:pt>
                <c:pt idx="123">
                  <c:v>1889.9</c:v>
                </c:pt>
                <c:pt idx="124">
                  <c:v>1893.1</c:v>
                </c:pt>
                <c:pt idx="125">
                  <c:v>1893.7</c:v>
                </c:pt>
                <c:pt idx="126">
                  <c:v>1890.7</c:v>
                </c:pt>
                <c:pt idx="127">
                  <c:v>1887.2</c:v>
                </c:pt>
                <c:pt idx="128">
                  <c:v>1883.6</c:v>
                </c:pt>
                <c:pt idx="129">
                  <c:v>1887.7</c:v>
                </c:pt>
                <c:pt idx="130">
                  <c:v>1879.3</c:v>
                </c:pt>
                <c:pt idx="131">
                  <c:v>1870.5</c:v>
                </c:pt>
                <c:pt idx="132">
                  <c:v>1877.1</c:v>
                </c:pt>
                <c:pt idx="133">
                  <c:v>1864.5</c:v>
                </c:pt>
                <c:pt idx="134">
                  <c:v>1842.4</c:v>
                </c:pt>
                <c:pt idx="135">
                  <c:v>1876.4</c:v>
                </c:pt>
                <c:pt idx="136">
                  <c:v>1884</c:v>
                </c:pt>
                <c:pt idx="137">
                  <c:v>1850.3</c:v>
                </c:pt>
                <c:pt idx="138">
                  <c:v>1874.4</c:v>
                </c:pt>
                <c:pt idx="139">
                  <c:v>1850.5</c:v>
                </c:pt>
                <c:pt idx="140">
                  <c:v>1847.2</c:v>
                </c:pt>
                <c:pt idx="141">
                  <c:v>1853.5</c:v>
                </c:pt>
                <c:pt idx="142">
                  <c:v>1844.4</c:v>
                </c:pt>
                <c:pt idx="143">
                  <c:v>1863.2</c:v>
                </c:pt>
                <c:pt idx="144">
                  <c:v>1842.7</c:v>
                </c:pt>
                <c:pt idx="145">
                  <c:v>1838.6</c:v>
                </c:pt>
                <c:pt idx="146">
                  <c:v>1861.9</c:v>
                </c:pt>
                <c:pt idx="147">
                  <c:v>1834.9</c:v>
                </c:pt>
                <c:pt idx="148">
                  <c:v>1814.3</c:v>
                </c:pt>
                <c:pt idx="149">
                  <c:v>1823.6</c:v>
                </c:pt>
                <c:pt idx="150">
                  <c:v>1817.1</c:v>
                </c:pt>
                <c:pt idx="151">
                  <c:v>1798.4</c:v>
                </c:pt>
                <c:pt idx="152">
                  <c:v>1793</c:v>
                </c:pt>
                <c:pt idx="153">
                  <c:v>1794.9</c:v>
                </c:pt>
                <c:pt idx="154">
                  <c:v>1811.2</c:v>
                </c:pt>
                <c:pt idx="155">
                  <c:v>1821</c:v>
                </c:pt>
                <c:pt idx="156">
                  <c:v>1782</c:v>
                </c:pt>
                <c:pt idx="157">
                  <c:v>1788.8</c:v>
                </c:pt>
                <c:pt idx="158">
                  <c:v>1792.2</c:v>
                </c:pt>
                <c:pt idx="159">
                  <c:v>1776.5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C1-4471-9538-4940A408ACC4}"/>
            </c:ext>
          </c:extLst>
        </c:ser>
        <c:ser>
          <c:idx val="1"/>
          <c:order val="1"/>
          <c:tx>
            <c:v>y-direction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'BC Tra Uniformity'!$G$6:$G$165</c:f>
              <c:numCache>
                <c:formatCode>General</c:formatCode>
                <c:ptCount val="160"/>
                <c:pt idx="0">
                  <c:v>1690</c:v>
                </c:pt>
                <c:pt idx="1">
                  <c:v>1720.3</c:v>
                </c:pt>
                <c:pt idx="2">
                  <c:v>1737.8</c:v>
                </c:pt>
                <c:pt idx="3">
                  <c:v>1744.4</c:v>
                </c:pt>
                <c:pt idx="4">
                  <c:v>1697.4</c:v>
                </c:pt>
                <c:pt idx="5">
                  <c:v>1747.2</c:v>
                </c:pt>
                <c:pt idx="6">
                  <c:v>1760.3</c:v>
                </c:pt>
                <c:pt idx="7">
                  <c:v>1741.3</c:v>
                </c:pt>
                <c:pt idx="8">
                  <c:v>1768.2</c:v>
                </c:pt>
                <c:pt idx="9">
                  <c:v>1780.8</c:v>
                </c:pt>
                <c:pt idx="10">
                  <c:v>1762.1</c:v>
                </c:pt>
                <c:pt idx="11">
                  <c:v>1778</c:v>
                </c:pt>
                <c:pt idx="12">
                  <c:v>1816.1</c:v>
                </c:pt>
                <c:pt idx="13">
                  <c:v>1838.4</c:v>
                </c:pt>
                <c:pt idx="14">
                  <c:v>1819.2</c:v>
                </c:pt>
                <c:pt idx="15">
                  <c:v>1837.5</c:v>
                </c:pt>
                <c:pt idx="16">
                  <c:v>1828.4</c:v>
                </c:pt>
                <c:pt idx="17">
                  <c:v>1844.9</c:v>
                </c:pt>
                <c:pt idx="18">
                  <c:v>1853.4</c:v>
                </c:pt>
                <c:pt idx="19">
                  <c:v>1848.2</c:v>
                </c:pt>
                <c:pt idx="20">
                  <c:v>1861.6</c:v>
                </c:pt>
                <c:pt idx="21">
                  <c:v>1865.9</c:v>
                </c:pt>
                <c:pt idx="22">
                  <c:v>1872.1</c:v>
                </c:pt>
                <c:pt idx="23">
                  <c:v>1881.4</c:v>
                </c:pt>
                <c:pt idx="24">
                  <c:v>1871.6</c:v>
                </c:pt>
                <c:pt idx="25">
                  <c:v>1892.4</c:v>
                </c:pt>
                <c:pt idx="26">
                  <c:v>1889</c:v>
                </c:pt>
                <c:pt idx="27">
                  <c:v>1891.4</c:v>
                </c:pt>
                <c:pt idx="28">
                  <c:v>1912.8</c:v>
                </c:pt>
                <c:pt idx="29">
                  <c:v>1904.8</c:v>
                </c:pt>
                <c:pt idx="30">
                  <c:v>1900.5</c:v>
                </c:pt>
                <c:pt idx="31">
                  <c:v>1901.8</c:v>
                </c:pt>
                <c:pt idx="32">
                  <c:v>1911.9</c:v>
                </c:pt>
                <c:pt idx="33">
                  <c:v>1910.5</c:v>
                </c:pt>
                <c:pt idx="34">
                  <c:v>1885.4</c:v>
                </c:pt>
                <c:pt idx="35">
                  <c:v>1917.2</c:v>
                </c:pt>
                <c:pt idx="36">
                  <c:v>1925.8</c:v>
                </c:pt>
                <c:pt idx="37">
                  <c:v>1912.6</c:v>
                </c:pt>
                <c:pt idx="38">
                  <c:v>1939.6</c:v>
                </c:pt>
                <c:pt idx="39">
                  <c:v>1920.6</c:v>
                </c:pt>
                <c:pt idx="40">
                  <c:v>1904</c:v>
                </c:pt>
                <c:pt idx="41">
                  <c:v>1919.6</c:v>
                </c:pt>
                <c:pt idx="42">
                  <c:v>1915.9</c:v>
                </c:pt>
                <c:pt idx="43">
                  <c:v>1924.2</c:v>
                </c:pt>
                <c:pt idx="44">
                  <c:v>1908.1</c:v>
                </c:pt>
                <c:pt idx="45">
                  <c:v>1915.7</c:v>
                </c:pt>
                <c:pt idx="46">
                  <c:v>1930.2</c:v>
                </c:pt>
                <c:pt idx="47">
                  <c:v>1927.3</c:v>
                </c:pt>
                <c:pt idx="48">
                  <c:v>1936.2</c:v>
                </c:pt>
                <c:pt idx="49">
                  <c:v>1944.6</c:v>
                </c:pt>
                <c:pt idx="50">
                  <c:v>1949.2</c:v>
                </c:pt>
                <c:pt idx="51">
                  <c:v>1968.5</c:v>
                </c:pt>
                <c:pt idx="52">
                  <c:v>1955.3</c:v>
                </c:pt>
                <c:pt idx="53">
                  <c:v>1961.6</c:v>
                </c:pt>
                <c:pt idx="54">
                  <c:v>1974.5</c:v>
                </c:pt>
                <c:pt idx="55">
                  <c:v>1935</c:v>
                </c:pt>
                <c:pt idx="56">
                  <c:v>1970.3</c:v>
                </c:pt>
                <c:pt idx="57">
                  <c:v>1946.5</c:v>
                </c:pt>
                <c:pt idx="58">
                  <c:v>1956.9</c:v>
                </c:pt>
                <c:pt idx="59">
                  <c:v>1962.8</c:v>
                </c:pt>
                <c:pt idx="60">
                  <c:v>1951.4</c:v>
                </c:pt>
                <c:pt idx="61">
                  <c:v>1969.7</c:v>
                </c:pt>
                <c:pt idx="62">
                  <c:v>1922.6</c:v>
                </c:pt>
                <c:pt idx="63">
                  <c:v>1955.5</c:v>
                </c:pt>
                <c:pt idx="64">
                  <c:v>1953</c:v>
                </c:pt>
                <c:pt idx="65">
                  <c:v>1940.8</c:v>
                </c:pt>
                <c:pt idx="66">
                  <c:v>1956.3</c:v>
                </c:pt>
                <c:pt idx="67">
                  <c:v>1951.4</c:v>
                </c:pt>
                <c:pt idx="68">
                  <c:v>1956.4</c:v>
                </c:pt>
                <c:pt idx="69">
                  <c:v>1946.7</c:v>
                </c:pt>
                <c:pt idx="70">
                  <c:v>1953.6</c:v>
                </c:pt>
                <c:pt idx="71">
                  <c:v>1955.1</c:v>
                </c:pt>
                <c:pt idx="72">
                  <c:v>1938</c:v>
                </c:pt>
                <c:pt idx="73">
                  <c:v>1938.4</c:v>
                </c:pt>
                <c:pt idx="74">
                  <c:v>1951.2</c:v>
                </c:pt>
                <c:pt idx="75">
                  <c:v>1955.7</c:v>
                </c:pt>
                <c:pt idx="76">
                  <c:v>1927</c:v>
                </c:pt>
                <c:pt idx="77">
                  <c:v>1934</c:v>
                </c:pt>
                <c:pt idx="78">
                  <c:v>1937.4</c:v>
                </c:pt>
                <c:pt idx="79">
                  <c:v>1937.4</c:v>
                </c:pt>
                <c:pt idx="80">
                  <c:v>1943.5</c:v>
                </c:pt>
                <c:pt idx="81">
                  <c:v>1943</c:v>
                </c:pt>
                <c:pt idx="82">
                  <c:v>1942.5</c:v>
                </c:pt>
                <c:pt idx="83">
                  <c:v>1931.3</c:v>
                </c:pt>
                <c:pt idx="84">
                  <c:v>1925.6</c:v>
                </c:pt>
                <c:pt idx="85">
                  <c:v>1907.9</c:v>
                </c:pt>
                <c:pt idx="86">
                  <c:v>1930</c:v>
                </c:pt>
                <c:pt idx="87">
                  <c:v>1943.8</c:v>
                </c:pt>
                <c:pt idx="88">
                  <c:v>1940.9</c:v>
                </c:pt>
                <c:pt idx="89">
                  <c:v>1936.3</c:v>
                </c:pt>
                <c:pt idx="90">
                  <c:v>1918.9</c:v>
                </c:pt>
                <c:pt idx="91">
                  <c:v>1949.6</c:v>
                </c:pt>
                <c:pt idx="92">
                  <c:v>1912.3</c:v>
                </c:pt>
                <c:pt idx="93">
                  <c:v>1924.6</c:v>
                </c:pt>
                <c:pt idx="94">
                  <c:v>1933</c:v>
                </c:pt>
                <c:pt idx="95">
                  <c:v>1941</c:v>
                </c:pt>
                <c:pt idx="96">
                  <c:v>1950.1</c:v>
                </c:pt>
                <c:pt idx="97">
                  <c:v>1955.7</c:v>
                </c:pt>
                <c:pt idx="98">
                  <c:v>1927.5</c:v>
                </c:pt>
                <c:pt idx="99">
                  <c:v>1922.9</c:v>
                </c:pt>
                <c:pt idx="100">
                  <c:v>1924.2</c:v>
                </c:pt>
                <c:pt idx="101">
                  <c:v>1942.1</c:v>
                </c:pt>
                <c:pt idx="102">
                  <c:v>1948.3</c:v>
                </c:pt>
                <c:pt idx="103">
                  <c:v>1932.5</c:v>
                </c:pt>
                <c:pt idx="104">
                  <c:v>1934.4</c:v>
                </c:pt>
                <c:pt idx="105">
                  <c:v>1952.2</c:v>
                </c:pt>
                <c:pt idx="106">
                  <c:v>1938.4</c:v>
                </c:pt>
                <c:pt idx="107">
                  <c:v>1930.5</c:v>
                </c:pt>
                <c:pt idx="108">
                  <c:v>1922.9</c:v>
                </c:pt>
                <c:pt idx="109">
                  <c:v>1938.4</c:v>
                </c:pt>
                <c:pt idx="110">
                  <c:v>1955.6</c:v>
                </c:pt>
                <c:pt idx="111">
                  <c:v>1921.5</c:v>
                </c:pt>
                <c:pt idx="112">
                  <c:v>1925.5</c:v>
                </c:pt>
                <c:pt idx="113">
                  <c:v>1923.3</c:v>
                </c:pt>
                <c:pt idx="114">
                  <c:v>1914.5</c:v>
                </c:pt>
                <c:pt idx="115">
                  <c:v>1927.7</c:v>
                </c:pt>
                <c:pt idx="116">
                  <c:v>1946.9</c:v>
                </c:pt>
                <c:pt idx="117">
                  <c:v>1917.6</c:v>
                </c:pt>
                <c:pt idx="118">
                  <c:v>1920.5</c:v>
                </c:pt>
                <c:pt idx="119">
                  <c:v>1940.9</c:v>
                </c:pt>
                <c:pt idx="120">
                  <c:v>1928.4</c:v>
                </c:pt>
                <c:pt idx="121">
                  <c:v>1918.8</c:v>
                </c:pt>
                <c:pt idx="122">
                  <c:v>1925.2</c:v>
                </c:pt>
                <c:pt idx="123">
                  <c:v>1934.6</c:v>
                </c:pt>
                <c:pt idx="124">
                  <c:v>1920.3</c:v>
                </c:pt>
                <c:pt idx="125">
                  <c:v>1921.3</c:v>
                </c:pt>
                <c:pt idx="126">
                  <c:v>1940.7</c:v>
                </c:pt>
                <c:pt idx="127">
                  <c:v>1933.6</c:v>
                </c:pt>
                <c:pt idx="128">
                  <c:v>1937.4</c:v>
                </c:pt>
                <c:pt idx="129">
                  <c:v>1936.8</c:v>
                </c:pt>
                <c:pt idx="130">
                  <c:v>1951.1</c:v>
                </c:pt>
                <c:pt idx="131">
                  <c:v>1920.3</c:v>
                </c:pt>
                <c:pt idx="132">
                  <c:v>1926.7</c:v>
                </c:pt>
                <c:pt idx="133">
                  <c:v>1904.7</c:v>
                </c:pt>
                <c:pt idx="134">
                  <c:v>1921.5</c:v>
                </c:pt>
                <c:pt idx="135">
                  <c:v>1952.7</c:v>
                </c:pt>
                <c:pt idx="136">
                  <c:v>1942.7</c:v>
                </c:pt>
                <c:pt idx="137">
                  <c:v>1906.7</c:v>
                </c:pt>
                <c:pt idx="138">
                  <c:v>1947.1</c:v>
                </c:pt>
                <c:pt idx="139">
                  <c:v>1931.2</c:v>
                </c:pt>
                <c:pt idx="140">
                  <c:v>1949.7</c:v>
                </c:pt>
                <c:pt idx="141">
                  <c:v>1942.2</c:v>
                </c:pt>
                <c:pt idx="142">
                  <c:v>1913.7</c:v>
                </c:pt>
                <c:pt idx="143">
                  <c:v>1961.3</c:v>
                </c:pt>
                <c:pt idx="144">
                  <c:v>1958.4</c:v>
                </c:pt>
                <c:pt idx="145">
                  <c:v>1940.5</c:v>
                </c:pt>
                <c:pt idx="146">
                  <c:v>1941.5</c:v>
                </c:pt>
                <c:pt idx="147">
                  <c:v>1948.3</c:v>
                </c:pt>
                <c:pt idx="148">
                  <c:v>1944.3</c:v>
                </c:pt>
                <c:pt idx="149">
                  <c:v>1948.4</c:v>
                </c:pt>
                <c:pt idx="150">
                  <c:v>1963.9</c:v>
                </c:pt>
                <c:pt idx="151">
                  <c:v>1942.8</c:v>
                </c:pt>
                <c:pt idx="152">
                  <c:v>1931.5</c:v>
                </c:pt>
                <c:pt idx="153">
                  <c:v>1919.3</c:v>
                </c:pt>
                <c:pt idx="154">
                  <c:v>1923.3</c:v>
                </c:pt>
                <c:pt idx="155">
                  <c:v>1939.9</c:v>
                </c:pt>
                <c:pt idx="156">
                  <c:v>1918.6</c:v>
                </c:pt>
                <c:pt idx="157">
                  <c:v>1951.7</c:v>
                </c:pt>
                <c:pt idx="158">
                  <c:v>1935.9</c:v>
                </c:pt>
                <c:pt idx="159">
                  <c:v>1947.7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9C1-4471-9538-4940A408ACC4}"/>
            </c:ext>
          </c:extLst>
        </c:ser>
        <c:ser>
          <c:idx val="2"/>
          <c:order val="2"/>
          <c:tx>
            <c:v>z-direction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'BC Sag Uniformity'!$B$6:$B$165</c:f>
              <c:numCache>
                <c:formatCode>General</c:formatCode>
                <c:ptCount val="160"/>
                <c:pt idx="0">
                  <c:v>1713.3</c:v>
                </c:pt>
                <c:pt idx="1">
                  <c:v>1743.7</c:v>
                </c:pt>
                <c:pt idx="2">
                  <c:v>1771</c:v>
                </c:pt>
                <c:pt idx="3">
                  <c:v>1771.1</c:v>
                </c:pt>
                <c:pt idx="4">
                  <c:v>1745.8</c:v>
                </c:pt>
                <c:pt idx="5">
                  <c:v>1771.5</c:v>
                </c:pt>
                <c:pt idx="6">
                  <c:v>1755.9</c:v>
                </c:pt>
                <c:pt idx="7">
                  <c:v>1791.8</c:v>
                </c:pt>
                <c:pt idx="8">
                  <c:v>1782.4</c:v>
                </c:pt>
                <c:pt idx="9">
                  <c:v>1787</c:v>
                </c:pt>
                <c:pt idx="10">
                  <c:v>1808.3</c:v>
                </c:pt>
                <c:pt idx="11">
                  <c:v>1822</c:v>
                </c:pt>
                <c:pt idx="12">
                  <c:v>1835.4</c:v>
                </c:pt>
                <c:pt idx="13">
                  <c:v>1841.6</c:v>
                </c:pt>
                <c:pt idx="14">
                  <c:v>1841.9</c:v>
                </c:pt>
                <c:pt idx="15">
                  <c:v>1845.5</c:v>
                </c:pt>
                <c:pt idx="16">
                  <c:v>1870.8</c:v>
                </c:pt>
                <c:pt idx="17">
                  <c:v>1868.9</c:v>
                </c:pt>
                <c:pt idx="18">
                  <c:v>1857.8</c:v>
                </c:pt>
                <c:pt idx="19">
                  <c:v>1847.4</c:v>
                </c:pt>
                <c:pt idx="20">
                  <c:v>1888.6</c:v>
                </c:pt>
                <c:pt idx="21">
                  <c:v>1855.8</c:v>
                </c:pt>
                <c:pt idx="22">
                  <c:v>1871.5</c:v>
                </c:pt>
                <c:pt idx="23">
                  <c:v>1888.7</c:v>
                </c:pt>
                <c:pt idx="24">
                  <c:v>1868</c:v>
                </c:pt>
                <c:pt idx="25">
                  <c:v>1924.6</c:v>
                </c:pt>
                <c:pt idx="26">
                  <c:v>1876.5</c:v>
                </c:pt>
                <c:pt idx="27">
                  <c:v>1919.5</c:v>
                </c:pt>
                <c:pt idx="28">
                  <c:v>1905.1</c:v>
                </c:pt>
                <c:pt idx="29">
                  <c:v>1887.1</c:v>
                </c:pt>
                <c:pt idx="30">
                  <c:v>1898.1</c:v>
                </c:pt>
                <c:pt idx="31">
                  <c:v>1901.1</c:v>
                </c:pt>
                <c:pt idx="32">
                  <c:v>1910.7</c:v>
                </c:pt>
                <c:pt idx="33">
                  <c:v>1929.7</c:v>
                </c:pt>
                <c:pt idx="34">
                  <c:v>1927.7</c:v>
                </c:pt>
                <c:pt idx="35">
                  <c:v>1929.8</c:v>
                </c:pt>
                <c:pt idx="36">
                  <c:v>1910.8</c:v>
                </c:pt>
                <c:pt idx="37">
                  <c:v>1951.6</c:v>
                </c:pt>
                <c:pt idx="38">
                  <c:v>1936.6</c:v>
                </c:pt>
                <c:pt idx="39">
                  <c:v>1900.1</c:v>
                </c:pt>
                <c:pt idx="40">
                  <c:v>1906.8</c:v>
                </c:pt>
                <c:pt idx="41">
                  <c:v>1947.7</c:v>
                </c:pt>
                <c:pt idx="42">
                  <c:v>1937.6</c:v>
                </c:pt>
                <c:pt idx="43">
                  <c:v>1925.7</c:v>
                </c:pt>
                <c:pt idx="44">
                  <c:v>1948.3</c:v>
                </c:pt>
                <c:pt idx="45">
                  <c:v>1944.9</c:v>
                </c:pt>
                <c:pt idx="46">
                  <c:v>1952</c:v>
                </c:pt>
                <c:pt idx="47">
                  <c:v>1919.2</c:v>
                </c:pt>
                <c:pt idx="48">
                  <c:v>1966.4</c:v>
                </c:pt>
                <c:pt idx="49">
                  <c:v>1951.8</c:v>
                </c:pt>
                <c:pt idx="50">
                  <c:v>1954.3</c:v>
                </c:pt>
                <c:pt idx="51">
                  <c:v>1951.5</c:v>
                </c:pt>
                <c:pt idx="52">
                  <c:v>1927.7</c:v>
                </c:pt>
                <c:pt idx="53">
                  <c:v>1936.9</c:v>
                </c:pt>
                <c:pt idx="54">
                  <c:v>1938</c:v>
                </c:pt>
                <c:pt idx="55">
                  <c:v>1952.1</c:v>
                </c:pt>
                <c:pt idx="56">
                  <c:v>1929.5</c:v>
                </c:pt>
                <c:pt idx="57">
                  <c:v>1943.7</c:v>
                </c:pt>
                <c:pt idx="58">
                  <c:v>1920</c:v>
                </c:pt>
                <c:pt idx="59">
                  <c:v>1938.3</c:v>
                </c:pt>
                <c:pt idx="60">
                  <c:v>1934.2</c:v>
                </c:pt>
                <c:pt idx="61">
                  <c:v>1936.9</c:v>
                </c:pt>
                <c:pt idx="62">
                  <c:v>1944.3</c:v>
                </c:pt>
                <c:pt idx="63">
                  <c:v>1944.7</c:v>
                </c:pt>
                <c:pt idx="64">
                  <c:v>1969.8</c:v>
                </c:pt>
                <c:pt idx="65">
                  <c:v>1925.1</c:v>
                </c:pt>
                <c:pt idx="66">
                  <c:v>1921.7</c:v>
                </c:pt>
                <c:pt idx="67">
                  <c:v>1963.3</c:v>
                </c:pt>
                <c:pt idx="68">
                  <c:v>1948.5</c:v>
                </c:pt>
                <c:pt idx="69">
                  <c:v>1935.7</c:v>
                </c:pt>
                <c:pt idx="70">
                  <c:v>1934.1</c:v>
                </c:pt>
                <c:pt idx="71">
                  <c:v>1933.2</c:v>
                </c:pt>
                <c:pt idx="72">
                  <c:v>1935.9</c:v>
                </c:pt>
                <c:pt idx="73">
                  <c:v>1936.1</c:v>
                </c:pt>
                <c:pt idx="74">
                  <c:v>1958.9</c:v>
                </c:pt>
                <c:pt idx="75">
                  <c:v>1974.1</c:v>
                </c:pt>
                <c:pt idx="76">
                  <c:v>1960.5</c:v>
                </c:pt>
                <c:pt idx="77">
                  <c:v>1928</c:v>
                </c:pt>
                <c:pt idx="78">
                  <c:v>1932.9</c:v>
                </c:pt>
                <c:pt idx="79">
                  <c:v>1933.1</c:v>
                </c:pt>
                <c:pt idx="80">
                  <c:v>1927.3</c:v>
                </c:pt>
                <c:pt idx="81">
                  <c:v>1937.1</c:v>
                </c:pt>
                <c:pt idx="82">
                  <c:v>1946.7</c:v>
                </c:pt>
                <c:pt idx="83">
                  <c:v>1919.8</c:v>
                </c:pt>
                <c:pt idx="84">
                  <c:v>1920.7</c:v>
                </c:pt>
                <c:pt idx="85">
                  <c:v>1903.4</c:v>
                </c:pt>
                <c:pt idx="86">
                  <c:v>1936.6</c:v>
                </c:pt>
                <c:pt idx="87">
                  <c:v>1942.8</c:v>
                </c:pt>
                <c:pt idx="88">
                  <c:v>1944.4</c:v>
                </c:pt>
                <c:pt idx="89">
                  <c:v>1931.2</c:v>
                </c:pt>
                <c:pt idx="90">
                  <c:v>1922.1</c:v>
                </c:pt>
                <c:pt idx="91">
                  <c:v>1953.8</c:v>
                </c:pt>
                <c:pt idx="92">
                  <c:v>1962.6</c:v>
                </c:pt>
                <c:pt idx="93">
                  <c:v>1946.6</c:v>
                </c:pt>
                <c:pt idx="94">
                  <c:v>1938.3</c:v>
                </c:pt>
                <c:pt idx="95">
                  <c:v>1928.9</c:v>
                </c:pt>
                <c:pt idx="96">
                  <c:v>1938.5</c:v>
                </c:pt>
                <c:pt idx="97">
                  <c:v>1931</c:v>
                </c:pt>
                <c:pt idx="98">
                  <c:v>1911</c:v>
                </c:pt>
                <c:pt idx="99">
                  <c:v>1917.3</c:v>
                </c:pt>
                <c:pt idx="100">
                  <c:v>1935.6</c:v>
                </c:pt>
                <c:pt idx="101">
                  <c:v>1922.4</c:v>
                </c:pt>
                <c:pt idx="102">
                  <c:v>1902.1</c:v>
                </c:pt>
                <c:pt idx="103">
                  <c:v>1922.8</c:v>
                </c:pt>
                <c:pt idx="104">
                  <c:v>1920.4</c:v>
                </c:pt>
                <c:pt idx="105">
                  <c:v>1934.4</c:v>
                </c:pt>
                <c:pt idx="106">
                  <c:v>1944.8</c:v>
                </c:pt>
                <c:pt idx="107">
                  <c:v>1944.8</c:v>
                </c:pt>
                <c:pt idx="108">
                  <c:v>1937</c:v>
                </c:pt>
                <c:pt idx="109">
                  <c:v>1918.4</c:v>
                </c:pt>
                <c:pt idx="110">
                  <c:v>1924.4</c:v>
                </c:pt>
                <c:pt idx="111">
                  <c:v>1927</c:v>
                </c:pt>
                <c:pt idx="112">
                  <c:v>1922.7</c:v>
                </c:pt>
                <c:pt idx="113">
                  <c:v>1901</c:v>
                </c:pt>
                <c:pt idx="114">
                  <c:v>1909.8</c:v>
                </c:pt>
                <c:pt idx="115">
                  <c:v>1911.6</c:v>
                </c:pt>
                <c:pt idx="116">
                  <c:v>1912.7</c:v>
                </c:pt>
                <c:pt idx="117">
                  <c:v>1929.9</c:v>
                </c:pt>
                <c:pt idx="118">
                  <c:v>1915.8</c:v>
                </c:pt>
                <c:pt idx="119">
                  <c:v>1897.3</c:v>
                </c:pt>
                <c:pt idx="120">
                  <c:v>1924.2</c:v>
                </c:pt>
                <c:pt idx="121">
                  <c:v>1925.5</c:v>
                </c:pt>
                <c:pt idx="122">
                  <c:v>1911.4</c:v>
                </c:pt>
                <c:pt idx="123">
                  <c:v>1926.8</c:v>
                </c:pt>
                <c:pt idx="124">
                  <c:v>1938.6</c:v>
                </c:pt>
                <c:pt idx="125">
                  <c:v>1907.3</c:v>
                </c:pt>
                <c:pt idx="126">
                  <c:v>1917.4</c:v>
                </c:pt>
                <c:pt idx="127">
                  <c:v>1953.5</c:v>
                </c:pt>
                <c:pt idx="128">
                  <c:v>1928.7</c:v>
                </c:pt>
                <c:pt idx="129">
                  <c:v>1934.4</c:v>
                </c:pt>
                <c:pt idx="130">
                  <c:v>1913.1</c:v>
                </c:pt>
                <c:pt idx="131">
                  <c:v>1909.7</c:v>
                </c:pt>
                <c:pt idx="132">
                  <c:v>1921.1</c:v>
                </c:pt>
                <c:pt idx="133">
                  <c:v>1946.8</c:v>
                </c:pt>
                <c:pt idx="134">
                  <c:v>1907.6</c:v>
                </c:pt>
                <c:pt idx="135">
                  <c:v>1942</c:v>
                </c:pt>
                <c:pt idx="136">
                  <c:v>1954.3</c:v>
                </c:pt>
                <c:pt idx="137">
                  <c:v>1945.3</c:v>
                </c:pt>
                <c:pt idx="138">
                  <c:v>1944</c:v>
                </c:pt>
                <c:pt idx="139">
                  <c:v>1944</c:v>
                </c:pt>
                <c:pt idx="140">
                  <c:v>1945.5</c:v>
                </c:pt>
                <c:pt idx="141">
                  <c:v>1934.5</c:v>
                </c:pt>
                <c:pt idx="142">
                  <c:v>1939</c:v>
                </c:pt>
                <c:pt idx="143">
                  <c:v>1930.7</c:v>
                </c:pt>
                <c:pt idx="144">
                  <c:v>1956.5</c:v>
                </c:pt>
                <c:pt idx="145">
                  <c:v>1963.6</c:v>
                </c:pt>
                <c:pt idx="146">
                  <c:v>1941.1</c:v>
                </c:pt>
                <c:pt idx="147">
                  <c:v>1933.3</c:v>
                </c:pt>
                <c:pt idx="148">
                  <c:v>1947.1</c:v>
                </c:pt>
                <c:pt idx="149">
                  <c:v>1946.2</c:v>
                </c:pt>
                <c:pt idx="150">
                  <c:v>1940.3</c:v>
                </c:pt>
                <c:pt idx="151">
                  <c:v>1944.4</c:v>
                </c:pt>
                <c:pt idx="152">
                  <c:v>1949.1</c:v>
                </c:pt>
                <c:pt idx="153">
                  <c:v>1951.3</c:v>
                </c:pt>
                <c:pt idx="154">
                  <c:v>1947.9</c:v>
                </c:pt>
                <c:pt idx="155">
                  <c:v>1939</c:v>
                </c:pt>
                <c:pt idx="156">
                  <c:v>1936.3</c:v>
                </c:pt>
                <c:pt idx="157">
                  <c:v>1937.7</c:v>
                </c:pt>
                <c:pt idx="158">
                  <c:v>1929</c:v>
                </c:pt>
                <c:pt idx="159">
                  <c:v>1951.6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9C1-4471-9538-4940A408A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485648"/>
        <c:axId val="1200486008"/>
      </c:scatterChart>
      <c:valAx>
        <c:axId val="1200485648"/>
        <c:scaling>
          <c:orientation val="minMax"/>
          <c:max val="16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solidFill>
                      <a:sysClr val="windowText" lastClr="000000"/>
                    </a:solidFill>
                  </a:rPr>
                  <a:t>Distance</a:t>
                </a:r>
                <a:r>
                  <a:rPr lang="en-GB" sz="1200" baseline="0">
                    <a:solidFill>
                      <a:sysClr val="windowText" lastClr="000000"/>
                    </a:solidFill>
                  </a:rPr>
                  <a:t> Along Profile in Pixels</a:t>
                </a:r>
                <a:endParaRPr lang="en-GB" sz="12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486008"/>
        <c:crosses val="autoZero"/>
        <c:crossBetween val="midCat"/>
        <c:majorUnit val="40"/>
      </c:valAx>
      <c:valAx>
        <c:axId val="120048600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485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513012144668361"/>
          <c:y val="0.54797222222222219"/>
          <c:w val="0.22932247875795186"/>
          <c:h val="0.24110462962962964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tx1"/>
                </a:solidFill>
              </a:rPr>
              <a:t>Horizontal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639326334208223"/>
          <c:y val="0.17784703995333917"/>
          <c:w val="0.77060520559930001"/>
          <c:h val="0.68945282881306502"/>
        </c:manualLayout>
      </c:layout>
      <c:scatterChart>
        <c:scatterStyle val="smoothMarker"/>
        <c:varyColors val="0"/>
        <c:ser>
          <c:idx val="0"/>
          <c:order val="0"/>
          <c:tx>
            <c:v>Signal Intensity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'BC Tra Uniformity'!$B$6:$B$165</c:f>
              <c:numCache>
                <c:formatCode>General</c:formatCode>
                <c:ptCount val="160"/>
                <c:pt idx="0">
                  <c:v>1775.1</c:v>
                </c:pt>
                <c:pt idx="1">
                  <c:v>1782.1</c:v>
                </c:pt>
                <c:pt idx="2">
                  <c:v>1798.5</c:v>
                </c:pt>
                <c:pt idx="3">
                  <c:v>1817.5</c:v>
                </c:pt>
                <c:pt idx="4">
                  <c:v>1830.7</c:v>
                </c:pt>
                <c:pt idx="5">
                  <c:v>1838.2</c:v>
                </c:pt>
                <c:pt idx="6">
                  <c:v>1836.8</c:v>
                </c:pt>
                <c:pt idx="7">
                  <c:v>1825.7</c:v>
                </c:pt>
                <c:pt idx="8">
                  <c:v>1835</c:v>
                </c:pt>
                <c:pt idx="9">
                  <c:v>1857.3</c:v>
                </c:pt>
                <c:pt idx="10">
                  <c:v>1854.3</c:v>
                </c:pt>
                <c:pt idx="11">
                  <c:v>1841.2</c:v>
                </c:pt>
                <c:pt idx="12">
                  <c:v>1848.3</c:v>
                </c:pt>
                <c:pt idx="13">
                  <c:v>1850.1</c:v>
                </c:pt>
                <c:pt idx="14">
                  <c:v>1846.7</c:v>
                </c:pt>
                <c:pt idx="15">
                  <c:v>1846.9</c:v>
                </c:pt>
                <c:pt idx="16">
                  <c:v>1866.9</c:v>
                </c:pt>
                <c:pt idx="17">
                  <c:v>1873.8</c:v>
                </c:pt>
                <c:pt idx="18">
                  <c:v>1864.2</c:v>
                </c:pt>
                <c:pt idx="19">
                  <c:v>1886.7</c:v>
                </c:pt>
                <c:pt idx="20">
                  <c:v>1877.4</c:v>
                </c:pt>
                <c:pt idx="21">
                  <c:v>1883.8</c:v>
                </c:pt>
                <c:pt idx="22">
                  <c:v>1901</c:v>
                </c:pt>
                <c:pt idx="23">
                  <c:v>1872.4</c:v>
                </c:pt>
                <c:pt idx="24">
                  <c:v>1885.4</c:v>
                </c:pt>
                <c:pt idx="25">
                  <c:v>1901.8</c:v>
                </c:pt>
                <c:pt idx="26">
                  <c:v>1871.9</c:v>
                </c:pt>
                <c:pt idx="27">
                  <c:v>1882.8</c:v>
                </c:pt>
                <c:pt idx="28">
                  <c:v>1914.5</c:v>
                </c:pt>
                <c:pt idx="29">
                  <c:v>1903.4</c:v>
                </c:pt>
                <c:pt idx="30">
                  <c:v>1914.8</c:v>
                </c:pt>
                <c:pt idx="31">
                  <c:v>1932.5</c:v>
                </c:pt>
                <c:pt idx="32">
                  <c:v>1905.7</c:v>
                </c:pt>
                <c:pt idx="33">
                  <c:v>1924.5</c:v>
                </c:pt>
                <c:pt idx="34">
                  <c:v>1903.6</c:v>
                </c:pt>
                <c:pt idx="35">
                  <c:v>1909.7</c:v>
                </c:pt>
                <c:pt idx="36">
                  <c:v>1909.6</c:v>
                </c:pt>
                <c:pt idx="37">
                  <c:v>1897.7</c:v>
                </c:pt>
                <c:pt idx="38">
                  <c:v>1939.9</c:v>
                </c:pt>
                <c:pt idx="39">
                  <c:v>1929.3</c:v>
                </c:pt>
                <c:pt idx="40">
                  <c:v>1941.6</c:v>
                </c:pt>
                <c:pt idx="41">
                  <c:v>1923.7</c:v>
                </c:pt>
                <c:pt idx="42">
                  <c:v>1912.3</c:v>
                </c:pt>
                <c:pt idx="43">
                  <c:v>1931.8</c:v>
                </c:pt>
                <c:pt idx="44">
                  <c:v>1944.2</c:v>
                </c:pt>
                <c:pt idx="45">
                  <c:v>1925.6</c:v>
                </c:pt>
                <c:pt idx="46">
                  <c:v>1939.5</c:v>
                </c:pt>
                <c:pt idx="47">
                  <c:v>1948.3</c:v>
                </c:pt>
                <c:pt idx="48">
                  <c:v>1975.4</c:v>
                </c:pt>
                <c:pt idx="49">
                  <c:v>1931.9</c:v>
                </c:pt>
                <c:pt idx="50">
                  <c:v>1917.8</c:v>
                </c:pt>
                <c:pt idx="51">
                  <c:v>1976.2</c:v>
                </c:pt>
                <c:pt idx="52">
                  <c:v>1940.5</c:v>
                </c:pt>
                <c:pt idx="53">
                  <c:v>1952.3</c:v>
                </c:pt>
                <c:pt idx="54">
                  <c:v>1952.2</c:v>
                </c:pt>
                <c:pt idx="55">
                  <c:v>1931.1</c:v>
                </c:pt>
                <c:pt idx="56">
                  <c:v>1946.8</c:v>
                </c:pt>
                <c:pt idx="57">
                  <c:v>1958.3</c:v>
                </c:pt>
                <c:pt idx="58">
                  <c:v>1983.8</c:v>
                </c:pt>
                <c:pt idx="59">
                  <c:v>1942</c:v>
                </c:pt>
                <c:pt idx="60">
                  <c:v>1955.9</c:v>
                </c:pt>
                <c:pt idx="61">
                  <c:v>1928.6</c:v>
                </c:pt>
                <c:pt idx="62">
                  <c:v>1956.9</c:v>
                </c:pt>
                <c:pt idx="63">
                  <c:v>1934.7</c:v>
                </c:pt>
                <c:pt idx="64">
                  <c:v>1931.3</c:v>
                </c:pt>
                <c:pt idx="65">
                  <c:v>1979.5</c:v>
                </c:pt>
                <c:pt idx="66">
                  <c:v>1932.8</c:v>
                </c:pt>
                <c:pt idx="67">
                  <c:v>1964.5</c:v>
                </c:pt>
                <c:pt idx="68">
                  <c:v>1938.6</c:v>
                </c:pt>
                <c:pt idx="69">
                  <c:v>1926.7</c:v>
                </c:pt>
                <c:pt idx="70">
                  <c:v>1911.3</c:v>
                </c:pt>
                <c:pt idx="71">
                  <c:v>1941</c:v>
                </c:pt>
                <c:pt idx="72">
                  <c:v>1944.4</c:v>
                </c:pt>
                <c:pt idx="73">
                  <c:v>1928.6</c:v>
                </c:pt>
                <c:pt idx="74">
                  <c:v>1899.6</c:v>
                </c:pt>
                <c:pt idx="75">
                  <c:v>1930.2</c:v>
                </c:pt>
                <c:pt idx="76">
                  <c:v>1923.2</c:v>
                </c:pt>
                <c:pt idx="77">
                  <c:v>1955.4</c:v>
                </c:pt>
                <c:pt idx="78">
                  <c:v>1953.5</c:v>
                </c:pt>
                <c:pt idx="79">
                  <c:v>1948.3</c:v>
                </c:pt>
                <c:pt idx="80">
                  <c:v>1938.3</c:v>
                </c:pt>
                <c:pt idx="81">
                  <c:v>1933.3</c:v>
                </c:pt>
                <c:pt idx="82">
                  <c:v>1924.2</c:v>
                </c:pt>
                <c:pt idx="83">
                  <c:v>1945.4</c:v>
                </c:pt>
                <c:pt idx="84">
                  <c:v>1925.6</c:v>
                </c:pt>
                <c:pt idx="85">
                  <c:v>1907.6</c:v>
                </c:pt>
                <c:pt idx="86">
                  <c:v>1935.9</c:v>
                </c:pt>
                <c:pt idx="87">
                  <c:v>1934.2</c:v>
                </c:pt>
                <c:pt idx="88">
                  <c:v>1938.1</c:v>
                </c:pt>
                <c:pt idx="89">
                  <c:v>1913</c:v>
                </c:pt>
                <c:pt idx="90">
                  <c:v>1917.7</c:v>
                </c:pt>
                <c:pt idx="91">
                  <c:v>1927.4</c:v>
                </c:pt>
                <c:pt idx="92">
                  <c:v>1933.5</c:v>
                </c:pt>
                <c:pt idx="93">
                  <c:v>1945.6</c:v>
                </c:pt>
                <c:pt idx="94">
                  <c:v>1930.9</c:v>
                </c:pt>
                <c:pt idx="95">
                  <c:v>1952.3</c:v>
                </c:pt>
                <c:pt idx="96">
                  <c:v>1941.8</c:v>
                </c:pt>
                <c:pt idx="97">
                  <c:v>1931.2</c:v>
                </c:pt>
                <c:pt idx="98">
                  <c:v>1902.7</c:v>
                </c:pt>
                <c:pt idx="99">
                  <c:v>1928.2</c:v>
                </c:pt>
                <c:pt idx="100">
                  <c:v>1926.4</c:v>
                </c:pt>
                <c:pt idx="101">
                  <c:v>1926.7</c:v>
                </c:pt>
                <c:pt idx="102">
                  <c:v>1932.4</c:v>
                </c:pt>
                <c:pt idx="103">
                  <c:v>1918.9</c:v>
                </c:pt>
                <c:pt idx="104">
                  <c:v>1938.6</c:v>
                </c:pt>
                <c:pt idx="105">
                  <c:v>1900.9</c:v>
                </c:pt>
                <c:pt idx="106">
                  <c:v>1926.5</c:v>
                </c:pt>
                <c:pt idx="107">
                  <c:v>1925.3</c:v>
                </c:pt>
                <c:pt idx="108">
                  <c:v>1919.2</c:v>
                </c:pt>
                <c:pt idx="109">
                  <c:v>1927.4</c:v>
                </c:pt>
                <c:pt idx="110">
                  <c:v>1943.6</c:v>
                </c:pt>
                <c:pt idx="111">
                  <c:v>1924.1</c:v>
                </c:pt>
                <c:pt idx="112">
                  <c:v>1908.8</c:v>
                </c:pt>
                <c:pt idx="113">
                  <c:v>1925</c:v>
                </c:pt>
                <c:pt idx="114">
                  <c:v>1904.6</c:v>
                </c:pt>
                <c:pt idx="115">
                  <c:v>1907</c:v>
                </c:pt>
                <c:pt idx="116">
                  <c:v>1909.3</c:v>
                </c:pt>
                <c:pt idx="117">
                  <c:v>1897</c:v>
                </c:pt>
                <c:pt idx="118">
                  <c:v>1924.3</c:v>
                </c:pt>
                <c:pt idx="119">
                  <c:v>1916.2</c:v>
                </c:pt>
                <c:pt idx="120">
                  <c:v>1894.7</c:v>
                </c:pt>
                <c:pt idx="121">
                  <c:v>1926.2</c:v>
                </c:pt>
                <c:pt idx="122">
                  <c:v>1917.2</c:v>
                </c:pt>
                <c:pt idx="123">
                  <c:v>1889.9</c:v>
                </c:pt>
                <c:pt idx="124">
                  <c:v>1893.1</c:v>
                </c:pt>
                <c:pt idx="125">
                  <c:v>1893.7</c:v>
                </c:pt>
                <c:pt idx="126">
                  <c:v>1890.7</c:v>
                </c:pt>
                <c:pt idx="127">
                  <c:v>1887.2</c:v>
                </c:pt>
                <c:pt idx="128">
                  <c:v>1883.6</c:v>
                </c:pt>
                <c:pt idx="129">
                  <c:v>1887.7</c:v>
                </c:pt>
                <c:pt idx="130">
                  <c:v>1879.3</c:v>
                </c:pt>
                <c:pt idx="131">
                  <c:v>1870.5</c:v>
                </c:pt>
                <c:pt idx="132">
                  <c:v>1877.1</c:v>
                </c:pt>
                <c:pt idx="133">
                  <c:v>1864.5</c:v>
                </c:pt>
                <c:pt idx="134">
                  <c:v>1842.4</c:v>
                </c:pt>
                <c:pt idx="135">
                  <c:v>1876.4</c:v>
                </c:pt>
                <c:pt idx="136">
                  <c:v>1884</c:v>
                </c:pt>
                <c:pt idx="137">
                  <c:v>1850.3</c:v>
                </c:pt>
                <c:pt idx="138">
                  <c:v>1874.4</c:v>
                </c:pt>
                <c:pt idx="139">
                  <c:v>1850.5</c:v>
                </c:pt>
                <c:pt idx="140">
                  <c:v>1847.2</c:v>
                </c:pt>
                <c:pt idx="141">
                  <c:v>1853.5</c:v>
                </c:pt>
                <c:pt idx="142">
                  <c:v>1844.4</c:v>
                </c:pt>
                <c:pt idx="143">
                  <c:v>1863.2</c:v>
                </c:pt>
                <c:pt idx="144">
                  <c:v>1842.7</c:v>
                </c:pt>
                <c:pt idx="145">
                  <c:v>1838.6</c:v>
                </c:pt>
                <c:pt idx="146">
                  <c:v>1861.9</c:v>
                </c:pt>
                <c:pt idx="147">
                  <c:v>1834.9</c:v>
                </c:pt>
                <c:pt idx="148">
                  <c:v>1814.3</c:v>
                </c:pt>
                <c:pt idx="149">
                  <c:v>1823.6</c:v>
                </c:pt>
                <c:pt idx="150">
                  <c:v>1817.1</c:v>
                </c:pt>
                <c:pt idx="151">
                  <c:v>1798.4</c:v>
                </c:pt>
                <c:pt idx="152">
                  <c:v>1793</c:v>
                </c:pt>
                <c:pt idx="153">
                  <c:v>1794.9</c:v>
                </c:pt>
                <c:pt idx="154">
                  <c:v>1811.2</c:v>
                </c:pt>
                <c:pt idx="155">
                  <c:v>1821</c:v>
                </c:pt>
                <c:pt idx="156">
                  <c:v>1782</c:v>
                </c:pt>
                <c:pt idx="157">
                  <c:v>1788.8</c:v>
                </c:pt>
                <c:pt idx="158">
                  <c:v>1792.2</c:v>
                </c:pt>
                <c:pt idx="159">
                  <c:v>1776.5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5C-4306-856F-27BA024A4E36}"/>
            </c:ext>
          </c:extLst>
        </c:ser>
        <c:ser>
          <c:idx val="1"/>
          <c:order val="1"/>
          <c:tx>
            <c:v>Central ROI Mean Signal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160</c:v>
              </c:pt>
            </c:numLit>
          </c:xVal>
          <c:yVal>
            <c:numRef>
              <c:f>('BC Tra Uniformity'!$C$6,'BC Tra Uniformity'!$C$6)</c:f>
              <c:numCache>
                <c:formatCode>General</c:formatCode>
                <c:ptCount val="2"/>
                <c:pt idx="0">
                  <c:v>1935.23</c:v>
                </c:pt>
                <c:pt idx="1">
                  <c:v>1935.23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A5C-4306-856F-27BA024A4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485648"/>
        <c:axId val="1200486008"/>
      </c:scatterChart>
      <c:valAx>
        <c:axId val="1200485648"/>
        <c:scaling>
          <c:orientation val="minMax"/>
          <c:max val="16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486008"/>
        <c:crosses val="autoZero"/>
        <c:crossBetween val="midCat"/>
        <c:majorUnit val="40"/>
      </c:valAx>
      <c:valAx>
        <c:axId val="120048600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485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2089281872552814"/>
          <c:y val="0.46565736892660708"/>
          <c:w val="0.45088873112172456"/>
          <c:h val="0.24663508092309661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tx1"/>
                </a:solidFill>
              </a:rPr>
              <a:t>Vertical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639326334208223"/>
          <c:y val="0.17784703995333917"/>
          <c:w val="0.77060520559930001"/>
          <c:h val="0.68945282881306502"/>
        </c:manualLayout>
      </c:layout>
      <c:scatterChart>
        <c:scatterStyle val="smoothMarker"/>
        <c:varyColors val="0"/>
        <c:ser>
          <c:idx val="0"/>
          <c:order val="0"/>
          <c:tx>
            <c:v>Signal Intensity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'BC Tra Uniformity'!$G$6:$G$165</c:f>
              <c:numCache>
                <c:formatCode>General</c:formatCode>
                <c:ptCount val="160"/>
                <c:pt idx="0">
                  <c:v>1690</c:v>
                </c:pt>
                <c:pt idx="1">
                  <c:v>1720.3</c:v>
                </c:pt>
                <c:pt idx="2">
                  <c:v>1737.8</c:v>
                </c:pt>
                <c:pt idx="3">
                  <c:v>1744.4</c:v>
                </c:pt>
                <c:pt idx="4">
                  <c:v>1697.4</c:v>
                </c:pt>
                <c:pt idx="5">
                  <c:v>1747.2</c:v>
                </c:pt>
                <c:pt idx="6">
                  <c:v>1760.3</c:v>
                </c:pt>
                <c:pt idx="7">
                  <c:v>1741.3</c:v>
                </c:pt>
                <c:pt idx="8">
                  <c:v>1768.2</c:v>
                </c:pt>
                <c:pt idx="9">
                  <c:v>1780.8</c:v>
                </c:pt>
                <c:pt idx="10">
                  <c:v>1762.1</c:v>
                </c:pt>
                <c:pt idx="11">
                  <c:v>1778</c:v>
                </c:pt>
                <c:pt idx="12">
                  <c:v>1816.1</c:v>
                </c:pt>
                <c:pt idx="13">
                  <c:v>1838.4</c:v>
                </c:pt>
                <c:pt idx="14">
                  <c:v>1819.2</c:v>
                </c:pt>
                <c:pt idx="15">
                  <c:v>1837.5</c:v>
                </c:pt>
                <c:pt idx="16">
                  <c:v>1828.4</c:v>
                </c:pt>
                <c:pt idx="17">
                  <c:v>1844.9</c:v>
                </c:pt>
                <c:pt idx="18">
                  <c:v>1853.4</c:v>
                </c:pt>
                <c:pt idx="19">
                  <c:v>1848.2</c:v>
                </c:pt>
                <c:pt idx="20">
                  <c:v>1861.6</c:v>
                </c:pt>
                <c:pt idx="21">
                  <c:v>1865.9</c:v>
                </c:pt>
                <c:pt idx="22">
                  <c:v>1872.1</c:v>
                </c:pt>
                <c:pt idx="23">
                  <c:v>1881.4</c:v>
                </c:pt>
                <c:pt idx="24">
                  <c:v>1871.6</c:v>
                </c:pt>
                <c:pt idx="25">
                  <c:v>1892.4</c:v>
                </c:pt>
                <c:pt idx="26">
                  <c:v>1889</c:v>
                </c:pt>
                <c:pt idx="27">
                  <c:v>1891.4</c:v>
                </c:pt>
                <c:pt idx="28">
                  <c:v>1912.8</c:v>
                </c:pt>
                <c:pt idx="29">
                  <c:v>1904.8</c:v>
                </c:pt>
                <c:pt idx="30">
                  <c:v>1900.5</c:v>
                </c:pt>
                <c:pt idx="31">
                  <c:v>1901.8</c:v>
                </c:pt>
                <c:pt idx="32">
                  <c:v>1911.9</c:v>
                </c:pt>
                <c:pt idx="33">
                  <c:v>1910.5</c:v>
                </c:pt>
                <c:pt idx="34">
                  <c:v>1885.4</c:v>
                </c:pt>
                <c:pt idx="35">
                  <c:v>1917.2</c:v>
                </c:pt>
                <c:pt idx="36">
                  <c:v>1925.8</c:v>
                </c:pt>
                <c:pt idx="37">
                  <c:v>1912.6</c:v>
                </c:pt>
                <c:pt idx="38">
                  <c:v>1939.6</c:v>
                </c:pt>
                <c:pt idx="39">
                  <c:v>1920.6</c:v>
                </c:pt>
                <c:pt idx="40">
                  <c:v>1904</c:v>
                </c:pt>
                <c:pt idx="41">
                  <c:v>1919.6</c:v>
                </c:pt>
                <c:pt idx="42">
                  <c:v>1915.9</c:v>
                </c:pt>
                <c:pt idx="43">
                  <c:v>1924.2</c:v>
                </c:pt>
                <c:pt idx="44">
                  <c:v>1908.1</c:v>
                </c:pt>
                <c:pt idx="45">
                  <c:v>1915.7</c:v>
                </c:pt>
                <c:pt idx="46">
                  <c:v>1930.2</c:v>
                </c:pt>
                <c:pt idx="47">
                  <c:v>1927.3</c:v>
                </c:pt>
                <c:pt idx="48">
                  <c:v>1936.2</c:v>
                </c:pt>
                <c:pt idx="49">
                  <c:v>1944.6</c:v>
                </c:pt>
                <c:pt idx="50">
                  <c:v>1949.2</c:v>
                </c:pt>
                <c:pt idx="51">
                  <c:v>1968.5</c:v>
                </c:pt>
                <c:pt idx="52">
                  <c:v>1955.3</c:v>
                </c:pt>
                <c:pt idx="53">
                  <c:v>1961.6</c:v>
                </c:pt>
                <c:pt idx="54">
                  <c:v>1974.5</c:v>
                </c:pt>
                <c:pt idx="55">
                  <c:v>1935</c:v>
                </c:pt>
                <c:pt idx="56">
                  <c:v>1970.3</c:v>
                </c:pt>
                <c:pt idx="57">
                  <c:v>1946.5</c:v>
                </c:pt>
                <c:pt idx="58">
                  <c:v>1956.9</c:v>
                </c:pt>
                <c:pt idx="59">
                  <c:v>1962.8</c:v>
                </c:pt>
                <c:pt idx="60">
                  <c:v>1951.4</c:v>
                </c:pt>
                <c:pt idx="61">
                  <c:v>1969.7</c:v>
                </c:pt>
                <c:pt idx="62">
                  <c:v>1922.6</c:v>
                </c:pt>
                <c:pt idx="63">
                  <c:v>1955.5</c:v>
                </c:pt>
                <c:pt idx="64">
                  <c:v>1953</c:v>
                </c:pt>
                <c:pt idx="65">
                  <c:v>1940.8</c:v>
                </c:pt>
                <c:pt idx="66">
                  <c:v>1956.3</c:v>
                </c:pt>
                <c:pt idx="67">
                  <c:v>1951.4</c:v>
                </c:pt>
                <c:pt idx="68">
                  <c:v>1956.4</c:v>
                </c:pt>
                <c:pt idx="69">
                  <c:v>1946.7</c:v>
                </c:pt>
                <c:pt idx="70">
                  <c:v>1953.6</c:v>
                </c:pt>
                <c:pt idx="71">
                  <c:v>1955.1</c:v>
                </c:pt>
                <c:pt idx="72">
                  <c:v>1938</c:v>
                </c:pt>
                <c:pt idx="73">
                  <c:v>1938.4</c:v>
                </c:pt>
                <c:pt idx="74">
                  <c:v>1951.2</c:v>
                </c:pt>
                <c:pt idx="75">
                  <c:v>1955.7</c:v>
                </c:pt>
                <c:pt idx="76">
                  <c:v>1927</c:v>
                </c:pt>
                <c:pt idx="77">
                  <c:v>1934</c:v>
                </c:pt>
                <c:pt idx="78">
                  <c:v>1937.4</c:v>
                </c:pt>
                <c:pt idx="79">
                  <c:v>1937.4</c:v>
                </c:pt>
                <c:pt idx="80">
                  <c:v>1943.5</c:v>
                </c:pt>
                <c:pt idx="81">
                  <c:v>1943</c:v>
                </c:pt>
                <c:pt idx="82">
                  <c:v>1942.5</c:v>
                </c:pt>
                <c:pt idx="83">
                  <c:v>1931.3</c:v>
                </c:pt>
                <c:pt idx="84">
                  <c:v>1925.6</c:v>
                </c:pt>
                <c:pt idx="85">
                  <c:v>1907.9</c:v>
                </c:pt>
                <c:pt idx="86">
                  <c:v>1930</c:v>
                </c:pt>
                <c:pt idx="87">
                  <c:v>1943.8</c:v>
                </c:pt>
                <c:pt idx="88">
                  <c:v>1940.9</c:v>
                </c:pt>
                <c:pt idx="89">
                  <c:v>1936.3</c:v>
                </c:pt>
                <c:pt idx="90">
                  <c:v>1918.9</c:v>
                </c:pt>
                <c:pt idx="91">
                  <c:v>1949.6</c:v>
                </c:pt>
                <c:pt idx="92">
                  <c:v>1912.3</c:v>
                </c:pt>
                <c:pt idx="93">
                  <c:v>1924.6</c:v>
                </c:pt>
                <c:pt idx="94">
                  <c:v>1933</c:v>
                </c:pt>
                <c:pt idx="95">
                  <c:v>1941</c:v>
                </c:pt>
                <c:pt idx="96">
                  <c:v>1950.1</c:v>
                </c:pt>
                <c:pt idx="97">
                  <c:v>1955.7</c:v>
                </c:pt>
                <c:pt idx="98">
                  <c:v>1927.5</c:v>
                </c:pt>
                <c:pt idx="99">
                  <c:v>1922.9</c:v>
                </c:pt>
                <c:pt idx="100">
                  <c:v>1924.2</c:v>
                </c:pt>
                <c:pt idx="101">
                  <c:v>1942.1</c:v>
                </c:pt>
                <c:pt idx="102">
                  <c:v>1948.3</c:v>
                </c:pt>
                <c:pt idx="103">
                  <c:v>1932.5</c:v>
                </c:pt>
                <c:pt idx="104">
                  <c:v>1934.4</c:v>
                </c:pt>
                <c:pt idx="105">
                  <c:v>1952.2</c:v>
                </c:pt>
                <c:pt idx="106">
                  <c:v>1938.4</c:v>
                </c:pt>
                <c:pt idx="107">
                  <c:v>1930.5</c:v>
                </c:pt>
                <c:pt idx="108">
                  <c:v>1922.9</c:v>
                </c:pt>
                <c:pt idx="109">
                  <c:v>1938.4</c:v>
                </c:pt>
                <c:pt idx="110">
                  <c:v>1955.6</c:v>
                </c:pt>
                <c:pt idx="111">
                  <c:v>1921.5</c:v>
                </c:pt>
                <c:pt idx="112">
                  <c:v>1925.5</c:v>
                </c:pt>
                <c:pt idx="113">
                  <c:v>1923.3</c:v>
                </c:pt>
                <c:pt idx="114">
                  <c:v>1914.5</c:v>
                </c:pt>
                <c:pt idx="115">
                  <c:v>1927.7</c:v>
                </c:pt>
                <c:pt idx="116">
                  <c:v>1946.9</c:v>
                </c:pt>
                <c:pt idx="117">
                  <c:v>1917.6</c:v>
                </c:pt>
                <c:pt idx="118">
                  <c:v>1920.5</c:v>
                </c:pt>
                <c:pt idx="119">
                  <c:v>1940.9</c:v>
                </c:pt>
                <c:pt idx="120">
                  <c:v>1928.4</c:v>
                </c:pt>
                <c:pt idx="121">
                  <c:v>1918.8</c:v>
                </c:pt>
                <c:pt idx="122">
                  <c:v>1925.2</c:v>
                </c:pt>
                <c:pt idx="123">
                  <c:v>1934.6</c:v>
                </c:pt>
                <c:pt idx="124">
                  <c:v>1920.3</c:v>
                </c:pt>
                <c:pt idx="125">
                  <c:v>1921.3</c:v>
                </c:pt>
                <c:pt idx="126">
                  <c:v>1940.7</c:v>
                </c:pt>
                <c:pt idx="127">
                  <c:v>1933.6</c:v>
                </c:pt>
                <c:pt idx="128">
                  <c:v>1937.4</c:v>
                </c:pt>
                <c:pt idx="129">
                  <c:v>1936.8</c:v>
                </c:pt>
                <c:pt idx="130">
                  <c:v>1951.1</c:v>
                </c:pt>
                <c:pt idx="131">
                  <c:v>1920.3</c:v>
                </c:pt>
                <c:pt idx="132">
                  <c:v>1926.7</c:v>
                </c:pt>
                <c:pt idx="133">
                  <c:v>1904.7</c:v>
                </c:pt>
                <c:pt idx="134">
                  <c:v>1921.5</c:v>
                </c:pt>
                <c:pt idx="135">
                  <c:v>1952.7</c:v>
                </c:pt>
                <c:pt idx="136">
                  <c:v>1942.7</c:v>
                </c:pt>
                <c:pt idx="137">
                  <c:v>1906.7</c:v>
                </c:pt>
                <c:pt idx="138">
                  <c:v>1947.1</c:v>
                </c:pt>
                <c:pt idx="139">
                  <c:v>1931.2</c:v>
                </c:pt>
                <c:pt idx="140">
                  <c:v>1949.7</c:v>
                </c:pt>
                <c:pt idx="141">
                  <c:v>1942.2</c:v>
                </c:pt>
                <c:pt idx="142">
                  <c:v>1913.7</c:v>
                </c:pt>
                <c:pt idx="143">
                  <c:v>1961.3</c:v>
                </c:pt>
                <c:pt idx="144">
                  <c:v>1958.4</c:v>
                </c:pt>
                <c:pt idx="145">
                  <c:v>1940.5</c:v>
                </c:pt>
                <c:pt idx="146">
                  <c:v>1941.5</c:v>
                </c:pt>
                <c:pt idx="147">
                  <c:v>1948.3</c:v>
                </c:pt>
                <c:pt idx="148">
                  <c:v>1944.3</c:v>
                </c:pt>
                <c:pt idx="149">
                  <c:v>1948.4</c:v>
                </c:pt>
                <c:pt idx="150">
                  <c:v>1963.9</c:v>
                </c:pt>
                <c:pt idx="151">
                  <c:v>1942.8</c:v>
                </c:pt>
                <c:pt idx="152">
                  <c:v>1931.5</c:v>
                </c:pt>
                <c:pt idx="153">
                  <c:v>1919.3</c:v>
                </c:pt>
                <c:pt idx="154">
                  <c:v>1923.3</c:v>
                </c:pt>
                <c:pt idx="155">
                  <c:v>1939.9</c:v>
                </c:pt>
                <c:pt idx="156">
                  <c:v>1918.6</c:v>
                </c:pt>
                <c:pt idx="157">
                  <c:v>1951.7</c:v>
                </c:pt>
                <c:pt idx="158">
                  <c:v>1935.9</c:v>
                </c:pt>
                <c:pt idx="159">
                  <c:v>1947.7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32-4D3E-857B-881532590415}"/>
            </c:ext>
          </c:extLst>
        </c:ser>
        <c:ser>
          <c:idx val="1"/>
          <c:order val="1"/>
          <c:tx>
            <c:v>Central ROI Mean Signal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160</c:v>
              </c:pt>
            </c:numLit>
          </c:xVal>
          <c:yVal>
            <c:numRef>
              <c:f>('BC Tra Uniformity'!$H$6,'BC Tra Uniformity'!$H$6)</c:f>
              <c:numCache>
                <c:formatCode>General</c:formatCode>
                <c:ptCount val="2"/>
                <c:pt idx="0">
                  <c:v>1935.23</c:v>
                </c:pt>
                <c:pt idx="1">
                  <c:v>1935.23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D32-4D3E-857B-881532590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485648"/>
        <c:axId val="1200486008"/>
      </c:scatterChart>
      <c:valAx>
        <c:axId val="1200485648"/>
        <c:scaling>
          <c:orientation val="minMax"/>
          <c:max val="16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486008"/>
        <c:crosses val="autoZero"/>
        <c:crossBetween val="midCat"/>
        <c:majorUnit val="40"/>
      </c:valAx>
      <c:valAx>
        <c:axId val="120048600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485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2089281872552814"/>
          <c:y val="0.46565736892660708"/>
          <c:w val="0.45088873112172456"/>
          <c:h val="0.24663508092309661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tx1"/>
                </a:solidFill>
              </a:rPr>
              <a:t>Horizontal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639326334208223"/>
          <c:y val="0.17784703995333917"/>
          <c:w val="0.77060520559930001"/>
          <c:h val="0.68945282881306502"/>
        </c:manualLayout>
      </c:layout>
      <c:scatterChart>
        <c:scatterStyle val="smoothMarker"/>
        <c:varyColors val="0"/>
        <c:ser>
          <c:idx val="0"/>
          <c:order val="0"/>
          <c:tx>
            <c:v>Signal Intensity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'BC Sag Uniformity'!$B$6:$B$165</c:f>
              <c:numCache>
                <c:formatCode>General</c:formatCode>
                <c:ptCount val="160"/>
                <c:pt idx="0">
                  <c:v>1713.3</c:v>
                </c:pt>
                <c:pt idx="1">
                  <c:v>1743.7</c:v>
                </c:pt>
                <c:pt idx="2">
                  <c:v>1771</c:v>
                </c:pt>
                <c:pt idx="3">
                  <c:v>1771.1</c:v>
                </c:pt>
                <c:pt idx="4">
                  <c:v>1745.8</c:v>
                </c:pt>
                <c:pt idx="5">
                  <c:v>1771.5</c:v>
                </c:pt>
                <c:pt idx="6">
                  <c:v>1755.9</c:v>
                </c:pt>
                <c:pt idx="7">
                  <c:v>1791.8</c:v>
                </c:pt>
                <c:pt idx="8">
                  <c:v>1782.4</c:v>
                </c:pt>
                <c:pt idx="9">
                  <c:v>1787</c:v>
                </c:pt>
                <c:pt idx="10">
                  <c:v>1808.3</c:v>
                </c:pt>
                <c:pt idx="11">
                  <c:v>1822</c:v>
                </c:pt>
                <c:pt idx="12">
                  <c:v>1835.4</c:v>
                </c:pt>
                <c:pt idx="13">
                  <c:v>1841.6</c:v>
                </c:pt>
                <c:pt idx="14">
                  <c:v>1841.9</c:v>
                </c:pt>
                <c:pt idx="15">
                  <c:v>1845.5</c:v>
                </c:pt>
                <c:pt idx="16">
                  <c:v>1870.8</c:v>
                </c:pt>
                <c:pt idx="17">
                  <c:v>1868.9</c:v>
                </c:pt>
                <c:pt idx="18">
                  <c:v>1857.8</c:v>
                </c:pt>
                <c:pt idx="19">
                  <c:v>1847.4</c:v>
                </c:pt>
                <c:pt idx="20">
                  <c:v>1888.6</c:v>
                </c:pt>
                <c:pt idx="21">
                  <c:v>1855.8</c:v>
                </c:pt>
                <c:pt idx="22">
                  <c:v>1871.5</c:v>
                </c:pt>
                <c:pt idx="23">
                  <c:v>1888.7</c:v>
                </c:pt>
                <c:pt idx="24">
                  <c:v>1868</c:v>
                </c:pt>
                <c:pt idx="25">
                  <c:v>1924.6</c:v>
                </c:pt>
                <c:pt idx="26">
                  <c:v>1876.5</c:v>
                </c:pt>
                <c:pt idx="27">
                  <c:v>1919.5</c:v>
                </c:pt>
                <c:pt idx="28">
                  <c:v>1905.1</c:v>
                </c:pt>
                <c:pt idx="29">
                  <c:v>1887.1</c:v>
                </c:pt>
                <c:pt idx="30">
                  <c:v>1898.1</c:v>
                </c:pt>
                <c:pt idx="31">
                  <c:v>1901.1</c:v>
                </c:pt>
                <c:pt idx="32">
                  <c:v>1910.7</c:v>
                </c:pt>
                <c:pt idx="33">
                  <c:v>1929.7</c:v>
                </c:pt>
                <c:pt idx="34">
                  <c:v>1927.7</c:v>
                </c:pt>
                <c:pt idx="35">
                  <c:v>1929.8</c:v>
                </c:pt>
                <c:pt idx="36">
                  <c:v>1910.8</c:v>
                </c:pt>
                <c:pt idx="37">
                  <c:v>1951.6</c:v>
                </c:pt>
                <c:pt idx="38">
                  <c:v>1936.6</c:v>
                </c:pt>
                <c:pt idx="39">
                  <c:v>1900.1</c:v>
                </c:pt>
                <c:pt idx="40">
                  <c:v>1906.8</c:v>
                </c:pt>
                <c:pt idx="41">
                  <c:v>1947.7</c:v>
                </c:pt>
                <c:pt idx="42">
                  <c:v>1937.6</c:v>
                </c:pt>
                <c:pt idx="43">
                  <c:v>1925.7</c:v>
                </c:pt>
                <c:pt idx="44">
                  <c:v>1948.3</c:v>
                </c:pt>
                <c:pt idx="45">
                  <c:v>1944.9</c:v>
                </c:pt>
                <c:pt idx="46">
                  <c:v>1952</c:v>
                </c:pt>
                <c:pt idx="47">
                  <c:v>1919.2</c:v>
                </c:pt>
                <c:pt idx="48">
                  <c:v>1966.4</c:v>
                </c:pt>
                <c:pt idx="49">
                  <c:v>1951.8</c:v>
                </c:pt>
                <c:pt idx="50">
                  <c:v>1954.3</c:v>
                </c:pt>
                <c:pt idx="51">
                  <c:v>1951.5</c:v>
                </c:pt>
                <c:pt idx="52">
                  <c:v>1927.7</c:v>
                </c:pt>
                <c:pt idx="53">
                  <c:v>1936.9</c:v>
                </c:pt>
                <c:pt idx="54">
                  <c:v>1938</c:v>
                </c:pt>
                <c:pt idx="55">
                  <c:v>1952.1</c:v>
                </c:pt>
                <c:pt idx="56">
                  <c:v>1929.5</c:v>
                </c:pt>
                <c:pt idx="57">
                  <c:v>1943.7</c:v>
                </c:pt>
                <c:pt idx="58">
                  <c:v>1920</c:v>
                </c:pt>
                <c:pt idx="59">
                  <c:v>1938.3</c:v>
                </c:pt>
                <c:pt idx="60">
                  <c:v>1934.2</c:v>
                </c:pt>
                <c:pt idx="61">
                  <c:v>1936.9</c:v>
                </c:pt>
                <c:pt idx="62">
                  <c:v>1944.3</c:v>
                </c:pt>
                <c:pt idx="63">
                  <c:v>1944.7</c:v>
                </c:pt>
                <c:pt idx="64">
                  <c:v>1969.8</c:v>
                </c:pt>
                <c:pt idx="65">
                  <c:v>1925.1</c:v>
                </c:pt>
                <c:pt idx="66">
                  <c:v>1921.7</c:v>
                </c:pt>
                <c:pt idx="67">
                  <c:v>1963.3</c:v>
                </c:pt>
                <c:pt idx="68">
                  <c:v>1948.5</c:v>
                </c:pt>
                <c:pt idx="69">
                  <c:v>1935.7</c:v>
                </c:pt>
                <c:pt idx="70">
                  <c:v>1934.1</c:v>
                </c:pt>
                <c:pt idx="71">
                  <c:v>1933.2</c:v>
                </c:pt>
                <c:pt idx="72">
                  <c:v>1935.9</c:v>
                </c:pt>
                <c:pt idx="73">
                  <c:v>1936.1</c:v>
                </c:pt>
                <c:pt idx="74">
                  <c:v>1958.9</c:v>
                </c:pt>
                <c:pt idx="75">
                  <c:v>1974.1</c:v>
                </c:pt>
                <c:pt idx="76">
                  <c:v>1960.5</c:v>
                </c:pt>
                <c:pt idx="77">
                  <c:v>1928</c:v>
                </c:pt>
                <c:pt idx="78">
                  <c:v>1932.9</c:v>
                </c:pt>
                <c:pt idx="79">
                  <c:v>1933.1</c:v>
                </c:pt>
                <c:pt idx="80">
                  <c:v>1927.3</c:v>
                </c:pt>
                <c:pt idx="81">
                  <c:v>1937.1</c:v>
                </c:pt>
                <c:pt idx="82">
                  <c:v>1946.7</c:v>
                </c:pt>
                <c:pt idx="83">
                  <c:v>1919.8</c:v>
                </c:pt>
                <c:pt idx="84">
                  <c:v>1920.7</c:v>
                </c:pt>
                <c:pt idx="85">
                  <c:v>1903.4</c:v>
                </c:pt>
                <c:pt idx="86">
                  <c:v>1936.6</c:v>
                </c:pt>
                <c:pt idx="87">
                  <c:v>1942.8</c:v>
                </c:pt>
                <c:pt idx="88">
                  <c:v>1944.4</c:v>
                </c:pt>
                <c:pt idx="89">
                  <c:v>1931.2</c:v>
                </c:pt>
                <c:pt idx="90">
                  <c:v>1922.1</c:v>
                </c:pt>
                <c:pt idx="91">
                  <c:v>1953.8</c:v>
                </c:pt>
                <c:pt idx="92">
                  <c:v>1962.6</c:v>
                </c:pt>
                <c:pt idx="93">
                  <c:v>1946.6</c:v>
                </c:pt>
                <c:pt idx="94">
                  <c:v>1938.3</c:v>
                </c:pt>
                <c:pt idx="95">
                  <c:v>1928.9</c:v>
                </c:pt>
                <c:pt idx="96">
                  <c:v>1938.5</c:v>
                </c:pt>
                <c:pt idx="97">
                  <c:v>1931</c:v>
                </c:pt>
                <c:pt idx="98">
                  <c:v>1911</c:v>
                </c:pt>
                <c:pt idx="99">
                  <c:v>1917.3</c:v>
                </c:pt>
                <c:pt idx="100">
                  <c:v>1935.6</c:v>
                </c:pt>
                <c:pt idx="101">
                  <c:v>1922.4</c:v>
                </c:pt>
                <c:pt idx="102">
                  <c:v>1902.1</c:v>
                </c:pt>
                <c:pt idx="103">
                  <c:v>1922.8</c:v>
                </c:pt>
                <c:pt idx="104">
                  <c:v>1920.4</c:v>
                </c:pt>
                <c:pt idx="105">
                  <c:v>1934.4</c:v>
                </c:pt>
                <c:pt idx="106">
                  <c:v>1944.8</c:v>
                </c:pt>
                <c:pt idx="107">
                  <c:v>1944.8</c:v>
                </c:pt>
                <c:pt idx="108">
                  <c:v>1937</c:v>
                </c:pt>
                <c:pt idx="109">
                  <c:v>1918.4</c:v>
                </c:pt>
                <c:pt idx="110">
                  <c:v>1924.4</c:v>
                </c:pt>
                <c:pt idx="111">
                  <c:v>1927</c:v>
                </c:pt>
                <c:pt idx="112">
                  <c:v>1922.7</c:v>
                </c:pt>
                <c:pt idx="113">
                  <c:v>1901</c:v>
                </c:pt>
                <c:pt idx="114">
                  <c:v>1909.8</c:v>
                </c:pt>
                <c:pt idx="115">
                  <c:v>1911.6</c:v>
                </c:pt>
                <c:pt idx="116">
                  <c:v>1912.7</c:v>
                </c:pt>
                <c:pt idx="117">
                  <c:v>1929.9</c:v>
                </c:pt>
                <c:pt idx="118">
                  <c:v>1915.8</c:v>
                </c:pt>
                <c:pt idx="119">
                  <c:v>1897.3</c:v>
                </c:pt>
                <c:pt idx="120">
                  <c:v>1924.2</c:v>
                </c:pt>
                <c:pt idx="121">
                  <c:v>1925.5</c:v>
                </c:pt>
                <c:pt idx="122">
                  <c:v>1911.4</c:v>
                </c:pt>
                <c:pt idx="123">
                  <c:v>1926.8</c:v>
                </c:pt>
                <c:pt idx="124">
                  <c:v>1938.6</c:v>
                </c:pt>
                <c:pt idx="125">
                  <c:v>1907.3</c:v>
                </c:pt>
                <c:pt idx="126">
                  <c:v>1917.4</c:v>
                </c:pt>
                <c:pt idx="127">
                  <c:v>1953.5</c:v>
                </c:pt>
                <c:pt idx="128">
                  <c:v>1928.7</c:v>
                </c:pt>
                <c:pt idx="129">
                  <c:v>1934.4</c:v>
                </c:pt>
                <c:pt idx="130">
                  <c:v>1913.1</c:v>
                </c:pt>
                <c:pt idx="131">
                  <c:v>1909.7</c:v>
                </c:pt>
                <c:pt idx="132">
                  <c:v>1921.1</c:v>
                </c:pt>
                <c:pt idx="133">
                  <c:v>1946.8</c:v>
                </c:pt>
                <c:pt idx="134">
                  <c:v>1907.6</c:v>
                </c:pt>
                <c:pt idx="135">
                  <c:v>1942</c:v>
                </c:pt>
                <c:pt idx="136">
                  <c:v>1954.3</c:v>
                </c:pt>
                <c:pt idx="137">
                  <c:v>1945.3</c:v>
                </c:pt>
                <c:pt idx="138">
                  <c:v>1944</c:v>
                </c:pt>
                <c:pt idx="139">
                  <c:v>1944</c:v>
                </c:pt>
                <c:pt idx="140">
                  <c:v>1945.5</c:v>
                </c:pt>
                <c:pt idx="141">
                  <c:v>1934.5</c:v>
                </c:pt>
                <c:pt idx="142">
                  <c:v>1939</c:v>
                </c:pt>
                <c:pt idx="143">
                  <c:v>1930.7</c:v>
                </c:pt>
                <c:pt idx="144">
                  <c:v>1956.5</c:v>
                </c:pt>
                <c:pt idx="145">
                  <c:v>1963.6</c:v>
                </c:pt>
                <c:pt idx="146">
                  <c:v>1941.1</c:v>
                </c:pt>
                <c:pt idx="147">
                  <c:v>1933.3</c:v>
                </c:pt>
                <c:pt idx="148">
                  <c:v>1947.1</c:v>
                </c:pt>
                <c:pt idx="149">
                  <c:v>1946.2</c:v>
                </c:pt>
                <c:pt idx="150">
                  <c:v>1940.3</c:v>
                </c:pt>
                <c:pt idx="151">
                  <c:v>1944.4</c:v>
                </c:pt>
                <c:pt idx="152">
                  <c:v>1949.1</c:v>
                </c:pt>
                <c:pt idx="153">
                  <c:v>1951.3</c:v>
                </c:pt>
                <c:pt idx="154">
                  <c:v>1947.9</c:v>
                </c:pt>
                <c:pt idx="155">
                  <c:v>1939</c:v>
                </c:pt>
                <c:pt idx="156">
                  <c:v>1936.3</c:v>
                </c:pt>
                <c:pt idx="157">
                  <c:v>1937.7</c:v>
                </c:pt>
                <c:pt idx="158">
                  <c:v>1929</c:v>
                </c:pt>
                <c:pt idx="159">
                  <c:v>1951.6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25-40A7-A910-6F615E060789}"/>
            </c:ext>
          </c:extLst>
        </c:ser>
        <c:ser>
          <c:idx val="1"/>
          <c:order val="1"/>
          <c:tx>
            <c:v>Central ROI Mean Signal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160</c:v>
              </c:pt>
            </c:numLit>
          </c:xVal>
          <c:yVal>
            <c:numRef>
              <c:f>('BC Sag Uniformity'!$C$6,'BC Sag Uniformity'!$C$6)</c:f>
              <c:numCache>
                <c:formatCode>General</c:formatCode>
                <c:ptCount val="2"/>
                <c:pt idx="0">
                  <c:v>1937.67</c:v>
                </c:pt>
                <c:pt idx="1">
                  <c:v>1937.67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325-40A7-A910-6F615E060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485648"/>
        <c:axId val="1200486008"/>
      </c:scatterChart>
      <c:valAx>
        <c:axId val="1200485648"/>
        <c:scaling>
          <c:orientation val="minMax"/>
          <c:max val="16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486008"/>
        <c:crosses val="autoZero"/>
        <c:crossBetween val="midCat"/>
        <c:majorUnit val="40"/>
      </c:valAx>
      <c:valAx>
        <c:axId val="120048600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485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2089281872552814"/>
          <c:y val="0.46565736892660708"/>
          <c:w val="0.45088873112172456"/>
          <c:h val="0.24663508092309661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tx1"/>
                </a:solidFill>
              </a:rPr>
              <a:t>Vertical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639326334208223"/>
          <c:y val="0.17784703995333917"/>
          <c:w val="0.77060520559930001"/>
          <c:h val="0.68945282881306502"/>
        </c:manualLayout>
      </c:layout>
      <c:scatterChart>
        <c:scatterStyle val="smoothMarker"/>
        <c:varyColors val="0"/>
        <c:ser>
          <c:idx val="0"/>
          <c:order val="0"/>
          <c:tx>
            <c:v>Signal Intensity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'BC Sag Uniformity'!$G$6:$G$165</c:f>
              <c:numCache>
                <c:formatCode>General</c:formatCode>
                <c:ptCount val="160"/>
                <c:pt idx="0">
                  <c:v>1729.8</c:v>
                </c:pt>
                <c:pt idx="1">
                  <c:v>1752.3</c:v>
                </c:pt>
                <c:pt idx="2">
                  <c:v>1732.1</c:v>
                </c:pt>
                <c:pt idx="3">
                  <c:v>1774.5</c:v>
                </c:pt>
                <c:pt idx="4">
                  <c:v>1770.7</c:v>
                </c:pt>
                <c:pt idx="5">
                  <c:v>1787.4</c:v>
                </c:pt>
                <c:pt idx="6">
                  <c:v>1784.4</c:v>
                </c:pt>
                <c:pt idx="7">
                  <c:v>1793.4</c:v>
                </c:pt>
                <c:pt idx="8">
                  <c:v>1802.1</c:v>
                </c:pt>
                <c:pt idx="9">
                  <c:v>1836.9</c:v>
                </c:pt>
                <c:pt idx="10">
                  <c:v>1834.1</c:v>
                </c:pt>
                <c:pt idx="11">
                  <c:v>1839.7</c:v>
                </c:pt>
                <c:pt idx="12">
                  <c:v>1837</c:v>
                </c:pt>
                <c:pt idx="13">
                  <c:v>1860.2</c:v>
                </c:pt>
                <c:pt idx="14">
                  <c:v>1857.4</c:v>
                </c:pt>
                <c:pt idx="15">
                  <c:v>1879.6</c:v>
                </c:pt>
                <c:pt idx="16">
                  <c:v>1856.6</c:v>
                </c:pt>
                <c:pt idx="17">
                  <c:v>1899.8</c:v>
                </c:pt>
                <c:pt idx="18">
                  <c:v>1889.9</c:v>
                </c:pt>
                <c:pt idx="19">
                  <c:v>1876.8</c:v>
                </c:pt>
                <c:pt idx="20">
                  <c:v>1892</c:v>
                </c:pt>
                <c:pt idx="21">
                  <c:v>1893.9</c:v>
                </c:pt>
                <c:pt idx="22">
                  <c:v>1921</c:v>
                </c:pt>
                <c:pt idx="23">
                  <c:v>1903.9</c:v>
                </c:pt>
                <c:pt idx="24">
                  <c:v>1910.7</c:v>
                </c:pt>
                <c:pt idx="25">
                  <c:v>1905.4</c:v>
                </c:pt>
                <c:pt idx="26">
                  <c:v>1894.3</c:v>
                </c:pt>
                <c:pt idx="27">
                  <c:v>1891.1</c:v>
                </c:pt>
                <c:pt idx="28">
                  <c:v>1926.6</c:v>
                </c:pt>
                <c:pt idx="29">
                  <c:v>1936</c:v>
                </c:pt>
                <c:pt idx="30">
                  <c:v>1930.3</c:v>
                </c:pt>
                <c:pt idx="31">
                  <c:v>1928.3</c:v>
                </c:pt>
                <c:pt idx="32">
                  <c:v>1904.6</c:v>
                </c:pt>
                <c:pt idx="33">
                  <c:v>1943</c:v>
                </c:pt>
                <c:pt idx="34">
                  <c:v>1916</c:v>
                </c:pt>
                <c:pt idx="35">
                  <c:v>1923.8</c:v>
                </c:pt>
                <c:pt idx="36">
                  <c:v>1918.8</c:v>
                </c:pt>
                <c:pt idx="37">
                  <c:v>1947.2</c:v>
                </c:pt>
                <c:pt idx="38">
                  <c:v>1939.5</c:v>
                </c:pt>
                <c:pt idx="39">
                  <c:v>1938.2</c:v>
                </c:pt>
                <c:pt idx="40">
                  <c:v>1937.6</c:v>
                </c:pt>
                <c:pt idx="41">
                  <c:v>1925.9</c:v>
                </c:pt>
                <c:pt idx="42">
                  <c:v>1960.6</c:v>
                </c:pt>
                <c:pt idx="43">
                  <c:v>1935.2</c:v>
                </c:pt>
                <c:pt idx="44">
                  <c:v>1918.9</c:v>
                </c:pt>
                <c:pt idx="45">
                  <c:v>1954.1</c:v>
                </c:pt>
                <c:pt idx="46">
                  <c:v>1957.1</c:v>
                </c:pt>
                <c:pt idx="47">
                  <c:v>1946.6</c:v>
                </c:pt>
                <c:pt idx="48">
                  <c:v>1908.7</c:v>
                </c:pt>
                <c:pt idx="49">
                  <c:v>1933</c:v>
                </c:pt>
                <c:pt idx="50">
                  <c:v>1944.5</c:v>
                </c:pt>
                <c:pt idx="51">
                  <c:v>1953.8</c:v>
                </c:pt>
                <c:pt idx="52">
                  <c:v>1914.8</c:v>
                </c:pt>
                <c:pt idx="53">
                  <c:v>1936.3</c:v>
                </c:pt>
                <c:pt idx="54">
                  <c:v>1936.6</c:v>
                </c:pt>
                <c:pt idx="55">
                  <c:v>1958.3</c:v>
                </c:pt>
                <c:pt idx="56">
                  <c:v>1952.2</c:v>
                </c:pt>
                <c:pt idx="57">
                  <c:v>1926.8</c:v>
                </c:pt>
                <c:pt idx="58">
                  <c:v>1917.3</c:v>
                </c:pt>
                <c:pt idx="59">
                  <c:v>1932.6</c:v>
                </c:pt>
                <c:pt idx="60">
                  <c:v>1951</c:v>
                </c:pt>
                <c:pt idx="61">
                  <c:v>1935.7</c:v>
                </c:pt>
                <c:pt idx="62">
                  <c:v>1916</c:v>
                </c:pt>
                <c:pt idx="63">
                  <c:v>1967.4</c:v>
                </c:pt>
                <c:pt idx="64">
                  <c:v>1923.7</c:v>
                </c:pt>
                <c:pt idx="65">
                  <c:v>1941.7</c:v>
                </c:pt>
                <c:pt idx="66">
                  <c:v>1936.6</c:v>
                </c:pt>
                <c:pt idx="67">
                  <c:v>1938.3</c:v>
                </c:pt>
                <c:pt idx="68">
                  <c:v>1931.8</c:v>
                </c:pt>
                <c:pt idx="69">
                  <c:v>1963.1</c:v>
                </c:pt>
                <c:pt idx="70">
                  <c:v>1965.5</c:v>
                </c:pt>
                <c:pt idx="71">
                  <c:v>1930</c:v>
                </c:pt>
                <c:pt idx="72">
                  <c:v>1928.4</c:v>
                </c:pt>
                <c:pt idx="73">
                  <c:v>1960.8</c:v>
                </c:pt>
                <c:pt idx="74">
                  <c:v>1943.7</c:v>
                </c:pt>
                <c:pt idx="75">
                  <c:v>1944.8</c:v>
                </c:pt>
                <c:pt idx="76">
                  <c:v>1895.6</c:v>
                </c:pt>
                <c:pt idx="77">
                  <c:v>1940</c:v>
                </c:pt>
                <c:pt idx="78">
                  <c:v>1934.7</c:v>
                </c:pt>
                <c:pt idx="79">
                  <c:v>1927</c:v>
                </c:pt>
                <c:pt idx="80">
                  <c:v>1927.9</c:v>
                </c:pt>
                <c:pt idx="81">
                  <c:v>1927.3</c:v>
                </c:pt>
                <c:pt idx="82">
                  <c:v>1953.5</c:v>
                </c:pt>
                <c:pt idx="83">
                  <c:v>1971.6</c:v>
                </c:pt>
                <c:pt idx="84">
                  <c:v>1957.8</c:v>
                </c:pt>
                <c:pt idx="85">
                  <c:v>1952.6</c:v>
                </c:pt>
                <c:pt idx="86">
                  <c:v>1940.6</c:v>
                </c:pt>
                <c:pt idx="87">
                  <c:v>1937.1</c:v>
                </c:pt>
                <c:pt idx="88">
                  <c:v>1915.5</c:v>
                </c:pt>
                <c:pt idx="89">
                  <c:v>1935.8</c:v>
                </c:pt>
                <c:pt idx="90">
                  <c:v>1919.3</c:v>
                </c:pt>
                <c:pt idx="91">
                  <c:v>1955.3</c:v>
                </c:pt>
                <c:pt idx="92">
                  <c:v>1935.6</c:v>
                </c:pt>
                <c:pt idx="93">
                  <c:v>1925.2</c:v>
                </c:pt>
                <c:pt idx="94">
                  <c:v>1929.5</c:v>
                </c:pt>
                <c:pt idx="95">
                  <c:v>1916.4</c:v>
                </c:pt>
                <c:pt idx="96">
                  <c:v>1915.6</c:v>
                </c:pt>
                <c:pt idx="97">
                  <c:v>1944.7</c:v>
                </c:pt>
                <c:pt idx="98">
                  <c:v>1961.8</c:v>
                </c:pt>
                <c:pt idx="99">
                  <c:v>1947.6</c:v>
                </c:pt>
                <c:pt idx="100">
                  <c:v>1931</c:v>
                </c:pt>
                <c:pt idx="101">
                  <c:v>1936</c:v>
                </c:pt>
                <c:pt idx="102">
                  <c:v>1915.8</c:v>
                </c:pt>
                <c:pt idx="103">
                  <c:v>1955.7</c:v>
                </c:pt>
                <c:pt idx="104">
                  <c:v>1950</c:v>
                </c:pt>
                <c:pt idx="105">
                  <c:v>1936.4</c:v>
                </c:pt>
                <c:pt idx="106">
                  <c:v>1950.9</c:v>
                </c:pt>
                <c:pt idx="107">
                  <c:v>1947.8</c:v>
                </c:pt>
                <c:pt idx="108">
                  <c:v>1948.3</c:v>
                </c:pt>
                <c:pt idx="109">
                  <c:v>1961.3</c:v>
                </c:pt>
                <c:pt idx="110">
                  <c:v>1917</c:v>
                </c:pt>
                <c:pt idx="111">
                  <c:v>1933.4</c:v>
                </c:pt>
                <c:pt idx="112">
                  <c:v>1946.7</c:v>
                </c:pt>
                <c:pt idx="113">
                  <c:v>1943.2</c:v>
                </c:pt>
                <c:pt idx="114">
                  <c:v>1955.9</c:v>
                </c:pt>
                <c:pt idx="115">
                  <c:v>1963</c:v>
                </c:pt>
                <c:pt idx="116">
                  <c:v>1949.3</c:v>
                </c:pt>
                <c:pt idx="117">
                  <c:v>1921.2</c:v>
                </c:pt>
                <c:pt idx="118">
                  <c:v>1934.9</c:v>
                </c:pt>
                <c:pt idx="119">
                  <c:v>1925.1</c:v>
                </c:pt>
                <c:pt idx="120">
                  <c:v>1909.5</c:v>
                </c:pt>
                <c:pt idx="121">
                  <c:v>1903.7</c:v>
                </c:pt>
                <c:pt idx="122">
                  <c:v>1929</c:v>
                </c:pt>
                <c:pt idx="123">
                  <c:v>1921.2</c:v>
                </c:pt>
                <c:pt idx="124">
                  <c:v>1926</c:v>
                </c:pt>
                <c:pt idx="125">
                  <c:v>1916.4</c:v>
                </c:pt>
                <c:pt idx="126">
                  <c:v>1928.9</c:v>
                </c:pt>
                <c:pt idx="127">
                  <c:v>1912</c:v>
                </c:pt>
                <c:pt idx="128">
                  <c:v>1917.1</c:v>
                </c:pt>
                <c:pt idx="129">
                  <c:v>1883.2</c:v>
                </c:pt>
                <c:pt idx="130">
                  <c:v>1875.1</c:v>
                </c:pt>
                <c:pt idx="131">
                  <c:v>1897.9</c:v>
                </c:pt>
                <c:pt idx="132">
                  <c:v>1883.6</c:v>
                </c:pt>
                <c:pt idx="133">
                  <c:v>1895.9</c:v>
                </c:pt>
                <c:pt idx="134">
                  <c:v>1890.4</c:v>
                </c:pt>
                <c:pt idx="135">
                  <c:v>1847.3</c:v>
                </c:pt>
                <c:pt idx="136">
                  <c:v>1893.5</c:v>
                </c:pt>
                <c:pt idx="137">
                  <c:v>1890.9</c:v>
                </c:pt>
                <c:pt idx="138">
                  <c:v>1870.7</c:v>
                </c:pt>
                <c:pt idx="139">
                  <c:v>1858.6</c:v>
                </c:pt>
                <c:pt idx="140">
                  <c:v>1840.3</c:v>
                </c:pt>
                <c:pt idx="141">
                  <c:v>1850.1</c:v>
                </c:pt>
                <c:pt idx="142">
                  <c:v>1810.1</c:v>
                </c:pt>
                <c:pt idx="143">
                  <c:v>1827.5</c:v>
                </c:pt>
                <c:pt idx="144">
                  <c:v>1817.8</c:v>
                </c:pt>
                <c:pt idx="145">
                  <c:v>1809.3</c:v>
                </c:pt>
                <c:pt idx="146">
                  <c:v>1803.4</c:v>
                </c:pt>
                <c:pt idx="147">
                  <c:v>1782.2</c:v>
                </c:pt>
                <c:pt idx="148">
                  <c:v>1754.5</c:v>
                </c:pt>
                <c:pt idx="149">
                  <c:v>1760.2</c:v>
                </c:pt>
                <c:pt idx="150">
                  <c:v>1743.6</c:v>
                </c:pt>
                <c:pt idx="151">
                  <c:v>1723</c:v>
                </c:pt>
                <c:pt idx="152">
                  <c:v>1724.7</c:v>
                </c:pt>
                <c:pt idx="153">
                  <c:v>1685.1</c:v>
                </c:pt>
                <c:pt idx="154">
                  <c:v>1652.3</c:v>
                </c:pt>
                <c:pt idx="155">
                  <c:v>1655</c:v>
                </c:pt>
                <c:pt idx="156">
                  <c:v>1632.6</c:v>
                </c:pt>
                <c:pt idx="157">
                  <c:v>1639.6</c:v>
                </c:pt>
                <c:pt idx="158">
                  <c:v>1631</c:v>
                </c:pt>
                <c:pt idx="159">
                  <c:v>1592.8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21-498D-94C4-07E68617A81E}"/>
            </c:ext>
          </c:extLst>
        </c:ser>
        <c:ser>
          <c:idx val="1"/>
          <c:order val="1"/>
          <c:tx>
            <c:v>Central ROI Mean Signal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160</c:v>
              </c:pt>
            </c:numLit>
          </c:xVal>
          <c:yVal>
            <c:numRef>
              <c:f>('BC Sag Uniformity'!$H$6,'BC Sag Uniformity'!$H$6)</c:f>
              <c:numCache>
                <c:formatCode>General</c:formatCode>
                <c:ptCount val="2"/>
                <c:pt idx="0">
                  <c:v>1937.67</c:v>
                </c:pt>
                <c:pt idx="1">
                  <c:v>1937.67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921-498D-94C4-07E68617A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485648"/>
        <c:axId val="1200486008"/>
      </c:scatterChart>
      <c:valAx>
        <c:axId val="1200485648"/>
        <c:scaling>
          <c:orientation val="minMax"/>
          <c:max val="16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486008"/>
        <c:crosses val="autoZero"/>
        <c:crossBetween val="midCat"/>
        <c:majorUnit val="40"/>
      </c:valAx>
      <c:valAx>
        <c:axId val="120048600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485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2089281872552814"/>
          <c:y val="0.46565736892660708"/>
          <c:w val="0.45088873112172456"/>
          <c:h val="0.24663508092309661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tx1"/>
                </a:solidFill>
              </a:rPr>
              <a:t>Horizontal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639326334208223"/>
          <c:y val="0.17784703995333917"/>
          <c:w val="0.77060520559930001"/>
          <c:h val="0.68945282881306502"/>
        </c:manualLayout>
      </c:layout>
      <c:scatterChart>
        <c:scatterStyle val="smoothMarker"/>
        <c:varyColors val="0"/>
        <c:ser>
          <c:idx val="0"/>
          <c:order val="0"/>
          <c:tx>
            <c:v>Signal Intensity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'BC Cor Uniformity'!$B$6:$B$165</c:f>
              <c:numCache>
                <c:formatCode>General</c:formatCode>
                <c:ptCount val="160"/>
                <c:pt idx="0">
                  <c:v>1780.4</c:v>
                </c:pt>
                <c:pt idx="1">
                  <c:v>1798.2</c:v>
                </c:pt>
                <c:pt idx="2">
                  <c:v>1814.5</c:v>
                </c:pt>
                <c:pt idx="3">
                  <c:v>1824.2</c:v>
                </c:pt>
                <c:pt idx="4">
                  <c:v>1829.9</c:v>
                </c:pt>
                <c:pt idx="5">
                  <c:v>1818.6</c:v>
                </c:pt>
                <c:pt idx="6">
                  <c:v>1813.5</c:v>
                </c:pt>
                <c:pt idx="7">
                  <c:v>1848.8</c:v>
                </c:pt>
                <c:pt idx="8">
                  <c:v>1841.4</c:v>
                </c:pt>
                <c:pt idx="9">
                  <c:v>1839.6</c:v>
                </c:pt>
                <c:pt idx="10">
                  <c:v>1847.8</c:v>
                </c:pt>
                <c:pt idx="11">
                  <c:v>1842.7</c:v>
                </c:pt>
                <c:pt idx="12">
                  <c:v>1868.5</c:v>
                </c:pt>
                <c:pt idx="13">
                  <c:v>1873.5</c:v>
                </c:pt>
                <c:pt idx="14">
                  <c:v>1853.2</c:v>
                </c:pt>
                <c:pt idx="15">
                  <c:v>1855.2</c:v>
                </c:pt>
                <c:pt idx="16">
                  <c:v>1875.1</c:v>
                </c:pt>
                <c:pt idx="17">
                  <c:v>1878.6</c:v>
                </c:pt>
                <c:pt idx="18">
                  <c:v>1894.8</c:v>
                </c:pt>
                <c:pt idx="19">
                  <c:v>1891.5</c:v>
                </c:pt>
                <c:pt idx="20">
                  <c:v>1865.4</c:v>
                </c:pt>
                <c:pt idx="21">
                  <c:v>1883.5</c:v>
                </c:pt>
                <c:pt idx="22">
                  <c:v>1886.2</c:v>
                </c:pt>
                <c:pt idx="23">
                  <c:v>1901.3</c:v>
                </c:pt>
                <c:pt idx="24">
                  <c:v>1905.9</c:v>
                </c:pt>
                <c:pt idx="25">
                  <c:v>1893.4</c:v>
                </c:pt>
                <c:pt idx="26">
                  <c:v>1877.3</c:v>
                </c:pt>
                <c:pt idx="27">
                  <c:v>1886.9</c:v>
                </c:pt>
                <c:pt idx="28">
                  <c:v>1893.7</c:v>
                </c:pt>
                <c:pt idx="29">
                  <c:v>1894.4</c:v>
                </c:pt>
                <c:pt idx="30">
                  <c:v>1904.3</c:v>
                </c:pt>
                <c:pt idx="31">
                  <c:v>1927.4</c:v>
                </c:pt>
                <c:pt idx="32">
                  <c:v>1906</c:v>
                </c:pt>
                <c:pt idx="33">
                  <c:v>1918.7</c:v>
                </c:pt>
                <c:pt idx="34">
                  <c:v>1919.4</c:v>
                </c:pt>
                <c:pt idx="35">
                  <c:v>1904.3</c:v>
                </c:pt>
                <c:pt idx="36">
                  <c:v>1940.2</c:v>
                </c:pt>
                <c:pt idx="37">
                  <c:v>1934.8</c:v>
                </c:pt>
                <c:pt idx="38">
                  <c:v>1936.7</c:v>
                </c:pt>
                <c:pt idx="39">
                  <c:v>1921.7</c:v>
                </c:pt>
                <c:pt idx="40">
                  <c:v>1948.3</c:v>
                </c:pt>
                <c:pt idx="41">
                  <c:v>1944.3</c:v>
                </c:pt>
                <c:pt idx="42">
                  <c:v>1945</c:v>
                </c:pt>
                <c:pt idx="43">
                  <c:v>1948.4</c:v>
                </c:pt>
                <c:pt idx="44">
                  <c:v>1952.8</c:v>
                </c:pt>
                <c:pt idx="45">
                  <c:v>1932.7</c:v>
                </c:pt>
                <c:pt idx="46">
                  <c:v>1940.3</c:v>
                </c:pt>
                <c:pt idx="47">
                  <c:v>1945.5</c:v>
                </c:pt>
                <c:pt idx="48">
                  <c:v>1942.8</c:v>
                </c:pt>
                <c:pt idx="49">
                  <c:v>1951.5</c:v>
                </c:pt>
                <c:pt idx="50">
                  <c:v>1941.3</c:v>
                </c:pt>
                <c:pt idx="51">
                  <c:v>1932.9</c:v>
                </c:pt>
                <c:pt idx="52">
                  <c:v>1970.7</c:v>
                </c:pt>
                <c:pt idx="53">
                  <c:v>1958.4</c:v>
                </c:pt>
                <c:pt idx="54">
                  <c:v>1956.4</c:v>
                </c:pt>
                <c:pt idx="55">
                  <c:v>1949.2</c:v>
                </c:pt>
                <c:pt idx="56">
                  <c:v>1927.1</c:v>
                </c:pt>
                <c:pt idx="57">
                  <c:v>1965.2</c:v>
                </c:pt>
                <c:pt idx="58">
                  <c:v>1968.7</c:v>
                </c:pt>
                <c:pt idx="59">
                  <c:v>1954.1</c:v>
                </c:pt>
                <c:pt idx="60">
                  <c:v>1956.7</c:v>
                </c:pt>
                <c:pt idx="61">
                  <c:v>1953.4</c:v>
                </c:pt>
                <c:pt idx="62">
                  <c:v>1951.5</c:v>
                </c:pt>
                <c:pt idx="63">
                  <c:v>1961.4</c:v>
                </c:pt>
                <c:pt idx="64">
                  <c:v>1953.2</c:v>
                </c:pt>
                <c:pt idx="65">
                  <c:v>1987.7</c:v>
                </c:pt>
                <c:pt idx="66">
                  <c:v>1943.5</c:v>
                </c:pt>
                <c:pt idx="67">
                  <c:v>1958.1</c:v>
                </c:pt>
                <c:pt idx="68">
                  <c:v>1949.4</c:v>
                </c:pt>
                <c:pt idx="69">
                  <c:v>1945.3</c:v>
                </c:pt>
                <c:pt idx="70">
                  <c:v>1940.8</c:v>
                </c:pt>
                <c:pt idx="71">
                  <c:v>1982.4</c:v>
                </c:pt>
                <c:pt idx="72">
                  <c:v>1950.1</c:v>
                </c:pt>
                <c:pt idx="73">
                  <c:v>1980.1</c:v>
                </c:pt>
                <c:pt idx="74">
                  <c:v>1944.9</c:v>
                </c:pt>
                <c:pt idx="75">
                  <c:v>1948.9</c:v>
                </c:pt>
                <c:pt idx="76">
                  <c:v>1963.5</c:v>
                </c:pt>
                <c:pt idx="77">
                  <c:v>1967.4</c:v>
                </c:pt>
                <c:pt idx="78">
                  <c:v>1946.7</c:v>
                </c:pt>
                <c:pt idx="79">
                  <c:v>1961.4</c:v>
                </c:pt>
                <c:pt idx="80">
                  <c:v>1932.1</c:v>
                </c:pt>
                <c:pt idx="81">
                  <c:v>1928.9</c:v>
                </c:pt>
                <c:pt idx="82">
                  <c:v>1955.2</c:v>
                </c:pt>
                <c:pt idx="83">
                  <c:v>1945.3</c:v>
                </c:pt>
                <c:pt idx="84">
                  <c:v>1951.8</c:v>
                </c:pt>
                <c:pt idx="85">
                  <c:v>1957.2</c:v>
                </c:pt>
                <c:pt idx="86">
                  <c:v>1961.4</c:v>
                </c:pt>
                <c:pt idx="87">
                  <c:v>1945.7</c:v>
                </c:pt>
                <c:pt idx="88">
                  <c:v>1921.3</c:v>
                </c:pt>
                <c:pt idx="89">
                  <c:v>1945.7</c:v>
                </c:pt>
                <c:pt idx="90">
                  <c:v>1945.8</c:v>
                </c:pt>
                <c:pt idx="91">
                  <c:v>1928.2</c:v>
                </c:pt>
                <c:pt idx="92">
                  <c:v>1976.9</c:v>
                </c:pt>
                <c:pt idx="93">
                  <c:v>1960.1</c:v>
                </c:pt>
                <c:pt idx="94">
                  <c:v>1946.1</c:v>
                </c:pt>
                <c:pt idx="95">
                  <c:v>1955.2</c:v>
                </c:pt>
                <c:pt idx="96">
                  <c:v>1960.2</c:v>
                </c:pt>
                <c:pt idx="97">
                  <c:v>1943</c:v>
                </c:pt>
                <c:pt idx="98">
                  <c:v>1946.4</c:v>
                </c:pt>
                <c:pt idx="99">
                  <c:v>1957</c:v>
                </c:pt>
                <c:pt idx="100">
                  <c:v>1938.8</c:v>
                </c:pt>
                <c:pt idx="101">
                  <c:v>1950.4</c:v>
                </c:pt>
                <c:pt idx="102">
                  <c:v>1945.8</c:v>
                </c:pt>
                <c:pt idx="103">
                  <c:v>1951.6</c:v>
                </c:pt>
                <c:pt idx="104">
                  <c:v>1932</c:v>
                </c:pt>
                <c:pt idx="105">
                  <c:v>1955.9</c:v>
                </c:pt>
                <c:pt idx="106">
                  <c:v>1960.9</c:v>
                </c:pt>
                <c:pt idx="107">
                  <c:v>1935.8</c:v>
                </c:pt>
                <c:pt idx="108">
                  <c:v>1920.3</c:v>
                </c:pt>
                <c:pt idx="109">
                  <c:v>1946</c:v>
                </c:pt>
                <c:pt idx="110">
                  <c:v>1954.3</c:v>
                </c:pt>
                <c:pt idx="111">
                  <c:v>1936.3</c:v>
                </c:pt>
                <c:pt idx="112">
                  <c:v>1936.8</c:v>
                </c:pt>
                <c:pt idx="113">
                  <c:v>1948.9</c:v>
                </c:pt>
                <c:pt idx="114">
                  <c:v>1948.3</c:v>
                </c:pt>
                <c:pt idx="115">
                  <c:v>1924.3</c:v>
                </c:pt>
                <c:pt idx="116">
                  <c:v>1931.4</c:v>
                </c:pt>
                <c:pt idx="117">
                  <c:v>1914.7</c:v>
                </c:pt>
                <c:pt idx="118">
                  <c:v>1928.9</c:v>
                </c:pt>
                <c:pt idx="119">
                  <c:v>1920.7</c:v>
                </c:pt>
                <c:pt idx="120">
                  <c:v>1913.9</c:v>
                </c:pt>
                <c:pt idx="121">
                  <c:v>1920.4</c:v>
                </c:pt>
                <c:pt idx="122">
                  <c:v>1913.3</c:v>
                </c:pt>
                <c:pt idx="123">
                  <c:v>1922.1</c:v>
                </c:pt>
                <c:pt idx="124">
                  <c:v>1913</c:v>
                </c:pt>
                <c:pt idx="125">
                  <c:v>1922.8</c:v>
                </c:pt>
                <c:pt idx="126">
                  <c:v>1931.6</c:v>
                </c:pt>
                <c:pt idx="127">
                  <c:v>1896.9</c:v>
                </c:pt>
                <c:pt idx="128">
                  <c:v>1904.4</c:v>
                </c:pt>
                <c:pt idx="129">
                  <c:v>1911.4</c:v>
                </c:pt>
                <c:pt idx="130">
                  <c:v>1915.7</c:v>
                </c:pt>
                <c:pt idx="131">
                  <c:v>1891.6</c:v>
                </c:pt>
                <c:pt idx="132">
                  <c:v>1899.3</c:v>
                </c:pt>
                <c:pt idx="133">
                  <c:v>1898</c:v>
                </c:pt>
                <c:pt idx="134">
                  <c:v>1935</c:v>
                </c:pt>
                <c:pt idx="135">
                  <c:v>1920.9</c:v>
                </c:pt>
                <c:pt idx="136">
                  <c:v>1900.5</c:v>
                </c:pt>
                <c:pt idx="137">
                  <c:v>1888.3</c:v>
                </c:pt>
                <c:pt idx="138">
                  <c:v>1866</c:v>
                </c:pt>
                <c:pt idx="139">
                  <c:v>1885</c:v>
                </c:pt>
                <c:pt idx="140">
                  <c:v>1907.5</c:v>
                </c:pt>
                <c:pt idx="141">
                  <c:v>1899.5</c:v>
                </c:pt>
                <c:pt idx="142">
                  <c:v>1870.1</c:v>
                </c:pt>
                <c:pt idx="143">
                  <c:v>1864.2</c:v>
                </c:pt>
                <c:pt idx="144">
                  <c:v>1879.2</c:v>
                </c:pt>
                <c:pt idx="145">
                  <c:v>1865.1</c:v>
                </c:pt>
                <c:pt idx="146">
                  <c:v>1858.4</c:v>
                </c:pt>
                <c:pt idx="147">
                  <c:v>1839.1</c:v>
                </c:pt>
                <c:pt idx="148">
                  <c:v>1843.9</c:v>
                </c:pt>
                <c:pt idx="149">
                  <c:v>1855.8</c:v>
                </c:pt>
                <c:pt idx="150">
                  <c:v>1843.4</c:v>
                </c:pt>
                <c:pt idx="151">
                  <c:v>1843.3</c:v>
                </c:pt>
                <c:pt idx="152">
                  <c:v>1812.2</c:v>
                </c:pt>
                <c:pt idx="153">
                  <c:v>1823.8</c:v>
                </c:pt>
                <c:pt idx="154">
                  <c:v>1825</c:v>
                </c:pt>
                <c:pt idx="155">
                  <c:v>1814.3</c:v>
                </c:pt>
                <c:pt idx="156">
                  <c:v>1826.4</c:v>
                </c:pt>
                <c:pt idx="157">
                  <c:v>1830.1</c:v>
                </c:pt>
                <c:pt idx="158">
                  <c:v>1815</c:v>
                </c:pt>
                <c:pt idx="159">
                  <c:v>1824.2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43-40E4-A3F8-E3D698130F7A}"/>
            </c:ext>
          </c:extLst>
        </c:ser>
        <c:ser>
          <c:idx val="1"/>
          <c:order val="1"/>
          <c:tx>
            <c:v>Central ROI Mean Signal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160</c:v>
              </c:pt>
            </c:numLit>
          </c:xVal>
          <c:yVal>
            <c:numRef>
              <c:f>('BC Cor Uniformity'!$C$6,'BC Cor Uniformity'!$C$6)</c:f>
              <c:numCache>
                <c:formatCode>General</c:formatCode>
                <c:ptCount val="2"/>
                <c:pt idx="0">
                  <c:v>1955.0150000000001</c:v>
                </c:pt>
                <c:pt idx="1">
                  <c:v>1955.0150000000001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143-40E4-A3F8-E3D698130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485648"/>
        <c:axId val="1200486008"/>
      </c:scatterChart>
      <c:valAx>
        <c:axId val="1200485648"/>
        <c:scaling>
          <c:orientation val="minMax"/>
          <c:max val="16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486008"/>
        <c:crosses val="autoZero"/>
        <c:crossBetween val="midCat"/>
        <c:majorUnit val="40"/>
      </c:valAx>
      <c:valAx>
        <c:axId val="120048600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485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2089281872552814"/>
          <c:y val="0.46565736892660708"/>
          <c:w val="0.45088873112172456"/>
          <c:h val="0.24663508092309661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tx1"/>
                </a:solidFill>
              </a:rPr>
              <a:t>Vertical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639326334208223"/>
          <c:y val="0.17784703995333917"/>
          <c:w val="0.77060520559930001"/>
          <c:h val="0.68945282881306502"/>
        </c:manualLayout>
      </c:layout>
      <c:scatterChart>
        <c:scatterStyle val="smoothMarker"/>
        <c:varyColors val="0"/>
        <c:ser>
          <c:idx val="0"/>
          <c:order val="0"/>
          <c:tx>
            <c:v>Signal Intensity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'BC Cor Uniformity'!$G$6:$G$165</c:f>
              <c:numCache>
                <c:formatCode>General</c:formatCode>
                <c:ptCount val="160"/>
                <c:pt idx="0">
                  <c:v>1673.6</c:v>
                </c:pt>
                <c:pt idx="1">
                  <c:v>1686.4</c:v>
                </c:pt>
                <c:pt idx="2">
                  <c:v>1693.7</c:v>
                </c:pt>
                <c:pt idx="3">
                  <c:v>1721.2</c:v>
                </c:pt>
                <c:pt idx="4">
                  <c:v>1725</c:v>
                </c:pt>
                <c:pt idx="5">
                  <c:v>1752.3</c:v>
                </c:pt>
                <c:pt idx="6">
                  <c:v>1781.7</c:v>
                </c:pt>
                <c:pt idx="7">
                  <c:v>1784</c:v>
                </c:pt>
                <c:pt idx="8">
                  <c:v>1779.2</c:v>
                </c:pt>
                <c:pt idx="9">
                  <c:v>1808.4</c:v>
                </c:pt>
                <c:pt idx="10">
                  <c:v>1797.6</c:v>
                </c:pt>
                <c:pt idx="11">
                  <c:v>1809.6</c:v>
                </c:pt>
                <c:pt idx="12">
                  <c:v>1797</c:v>
                </c:pt>
                <c:pt idx="13">
                  <c:v>1833.3</c:v>
                </c:pt>
                <c:pt idx="14">
                  <c:v>1830.8</c:v>
                </c:pt>
                <c:pt idx="15">
                  <c:v>1840.2</c:v>
                </c:pt>
                <c:pt idx="16">
                  <c:v>1835.6</c:v>
                </c:pt>
                <c:pt idx="17">
                  <c:v>1854.4</c:v>
                </c:pt>
                <c:pt idx="18">
                  <c:v>1896</c:v>
                </c:pt>
                <c:pt idx="19">
                  <c:v>1883.6</c:v>
                </c:pt>
                <c:pt idx="20">
                  <c:v>1902.7</c:v>
                </c:pt>
                <c:pt idx="21">
                  <c:v>1894.2</c:v>
                </c:pt>
                <c:pt idx="22">
                  <c:v>1892.5</c:v>
                </c:pt>
                <c:pt idx="23">
                  <c:v>1886.6</c:v>
                </c:pt>
                <c:pt idx="24">
                  <c:v>1916.7</c:v>
                </c:pt>
                <c:pt idx="25">
                  <c:v>1923.1</c:v>
                </c:pt>
                <c:pt idx="26">
                  <c:v>1909.2</c:v>
                </c:pt>
                <c:pt idx="27">
                  <c:v>1927.7</c:v>
                </c:pt>
                <c:pt idx="28">
                  <c:v>1933</c:v>
                </c:pt>
                <c:pt idx="29">
                  <c:v>1911.5</c:v>
                </c:pt>
                <c:pt idx="30">
                  <c:v>1906.3</c:v>
                </c:pt>
                <c:pt idx="31">
                  <c:v>1952.6</c:v>
                </c:pt>
                <c:pt idx="32">
                  <c:v>1922.8</c:v>
                </c:pt>
                <c:pt idx="33">
                  <c:v>1918.1</c:v>
                </c:pt>
                <c:pt idx="34">
                  <c:v>1919.3</c:v>
                </c:pt>
                <c:pt idx="35">
                  <c:v>1928.6</c:v>
                </c:pt>
                <c:pt idx="36">
                  <c:v>1943.4</c:v>
                </c:pt>
                <c:pt idx="37">
                  <c:v>1930.3</c:v>
                </c:pt>
                <c:pt idx="38">
                  <c:v>1925.8</c:v>
                </c:pt>
                <c:pt idx="39">
                  <c:v>1918.6</c:v>
                </c:pt>
                <c:pt idx="40">
                  <c:v>1943.6</c:v>
                </c:pt>
                <c:pt idx="41">
                  <c:v>1953.4</c:v>
                </c:pt>
                <c:pt idx="42">
                  <c:v>1941.8</c:v>
                </c:pt>
                <c:pt idx="43">
                  <c:v>1980.4</c:v>
                </c:pt>
                <c:pt idx="44">
                  <c:v>1967.7</c:v>
                </c:pt>
                <c:pt idx="45">
                  <c:v>1945.5</c:v>
                </c:pt>
                <c:pt idx="46">
                  <c:v>1965.2</c:v>
                </c:pt>
                <c:pt idx="47">
                  <c:v>1947.5</c:v>
                </c:pt>
                <c:pt idx="48">
                  <c:v>1945.8</c:v>
                </c:pt>
                <c:pt idx="49">
                  <c:v>1964.6</c:v>
                </c:pt>
                <c:pt idx="50">
                  <c:v>1969.1</c:v>
                </c:pt>
                <c:pt idx="51">
                  <c:v>1965.8</c:v>
                </c:pt>
                <c:pt idx="52">
                  <c:v>1961.2</c:v>
                </c:pt>
                <c:pt idx="53">
                  <c:v>1955.1</c:v>
                </c:pt>
                <c:pt idx="54">
                  <c:v>1978.7</c:v>
                </c:pt>
                <c:pt idx="55">
                  <c:v>1951.5</c:v>
                </c:pt>
                <c:pt idx="56">
                  <c:v>1952.7</c:v>
                </c:pt>
                <c:pt idx="57">
                  <c:v>1960.9</c:v>
                </c:pt>
                <c:pt idx="58">
                  <c:v>1957.8</c:v>
                </c:pt>
                <c:pt idx="59">
                  <c:v>1972.1</c:v>
                </c:pt>
                <c:pt idx="60">
                  <c:v>1921.7</c:v>
                </c:pt>
                <c:pt idx="61">
                  <c:v>1940.4</c:v>
                </c:pt>
                <c:pt idx="62">
                  <c:v>1952</c:v>
                </c:pt>
                <c:pt idx="63">
                  <c:v>1978.5</c:v>
                </c:pt>
                <c:pt idx="64">
                  <c:v>1926.5</c:v>
                </c:pt>
                <c:pt idx="65">
                  <c:v>1951.1</c:v>
                </c:pt>
                <c:pt idx="66">
                  <c:v>1975.6</c:v>
                </c:pt>
                <c:pt idx="67">
                  <c:v>1963.7</c:v>
                </c:pt>
                <c:pt idx="68">
                  <c:v>1961.6</c:v>
                </c:pt>
                <c:pt idx="69">
                  <c:v>1947.6</c:v>
                </c:pt>
                <c:pt idx="70">
                  <c:v>1955.2</c:v>
                </c:pt>
                <c:pt idx="71">
                  <c:v>1938.9</c:v>
                </c:pt>
                <c:pt idx="72">
                  <c:v>1960.3</c:v>
                </c:pt>
                <c:pt idx="73">
                  <c:v>1960.6</c:v>
                </c:pt>
                <c:pt idx="74">
                  <c:v>1947.6</c:v>
                </c:pt>
                <c:pt idx="75">
                  <c:v>1963.2</c:v>
                </c:pt>
                <c:pt idx="76">
                  <c:v>1933.2</c:v>
                </c:pt>
                <c:pt idx="77">
                  <c:v>1962.7</c:v>
                </c:pt>
                <c:pt idx="78">
                  <c:v>1964.4</c:v>
                </c:pt>
                <c:pt idx="79">
                  <c:v>1949.5</c:v>
                </c:pt>
                <c:pt idx="80">
                  <c:v>1949.4</c:v>
                </c:pt>
                <c:pt idx="81">
                  <c:v>1955.6</c:v>
                </c:pt>
                <c:pt idx="82">
                  <c:v>1953</c:v>
                </c:pt>
                <c:pt idx="83">
                  <c:v>1925.4</c:v>
                </c:pt>
                <c:pt idx="84">
                  <c:v>1944.8</c:v>
                </c:pt>
                <c:pt idx="85">
                  <c:v>1969.3</c:v>
                </c:pt>
                <c:pt idx="86">
                  <c:v>1922.5</c:v>
                </c:pt>
                <c:pt idx="87">
                  <c:v>1979.4</c:v>
                </c:pt>
                <c:pt idx="88">
                  <c:v>1966.4</c:v>
                </c:pt>
                <c:pt idx="89">
                  <c:v>1965.7</c:v>
                </c:pt>
                <c:pt idx="90">
                  <c:v>1972.2</c:v>
                </c:pt>
                <c:pt idx="91">
                  <c:v>1941.8</c:v>
                </c:pt>
                <c:pt idx="92">
                  <c:v>1949.6</c:v>
                </c:pt>
                <c:pt idx="93">
                  <c:v>1943.1</c:v>
                </c:pt>
                <c:pt idx="94">
                  <c:v>1967</c:v>
                </c:pt>
                <c:pt idx="95">
                  <c:v>1968.4</c:v>
                </c:pt>
                <c:pt idx="96">
                  <c:v>1960.1</c:v>
                </c:pt>
                <c:pt idx="97">
                  <c:v>1965.7</c:v>
                </c:pt>
                <c:pt idx="98">
                  <c:v>1941</c:v>
                </c:pt>
                <c:pt idx="99">
                  <c:v>1940.5</c:v>
                </c:pt>
                <c:pt idx="100">
                  <c:v>1934</c:v>
                </c:pt>
                <c:pt idx="101">
                  <c:v>1949.1</c:v>
                </c:pt>
                <c:pt idx="102">
                  <c:v>1933.5</c:v>
                </c:pt>
                <c:pt idx="103">
                  <c:v>1969.7</c:v>
                </c:pt>
                <c:pt idx="104">
                  <c:v>1930</c:v>
                </c:pt>
                <c:pt idx="105">
                  <c:v>1955.9</c:v>
                </c:pt>
                <c:pt idx="106">
                  <c:v>1987.3</c:v>
                </c:pt>
                <c:pt idx="107">
                  <c:v>1970.7</c:v>
                </c:pt>
                <c:pt idx="108">
                  <c:v>1971.9</c:v>
                </c:pt>
                <c:pt idx="109">
                  <c:v>1951.6</c:v>
                </c:pt>
                <c:pt idx="110">
                  <c:v>1932.3</c:v>
                </c:pt>
                <c:pt idx="111">
                  <c:v>1945.4</c:v>
                </c:pt>
                <c:pt idx="112">
                  <c:v>1961.8</c:v>
                </c:pt>
                <c:pt idx="113">
                  <c:v>1947.5</c:v>
                </c:pt>
                <c:pt idx="114">
                  <c:v>1957.7</c:v>
                </c:pt>
                <c:pt idx="115">
                  <c:v>1962.3</c:v>
                </c:pt>
                <c:pt idx="116">
                  <c:v>1949.6</c:v>
                </c:pt>
                <c:pt idx="117">
                  <c:v>1912.5</c:v>
                </c:pt>
                <c:pt idx="118">
                  <c:v>1893</c:v>
                </c:pt>
                <c:pt idx="119">
                  <c:v>1950.1</c:v>
                </c:pt>
                <c:pt idx="120">
                  <c:v>1950.6</c:v>
                </c:pt>
                <c:pt idx="121">
                  <c:v>1920</c:v>
                </c:pt>
                <c:pt idx="122">
                  <c:v>1917.1</c:v>
                </c:pt>
                <c:pt idx="123">
                  <c:v>1929.6</c:v>
                </c:pt>
                <c:pt idx="124">
                  <c:v>1903.2</c:v>
                </c:pt>
                <c:pt idx="125">
                  <c:v>1912.7</c:v>
                </c:pt>
                <c:pt idx="126">
                  <c:v>1929</c:v>
                </c:pt>
                <c:pt idx="127">
                  <c:v>1916.2</c:v>
                </c:pt>
                <c:pt idx="128">
                  <c:v>1899.2</c:v>
                </c:pt>
                <c:pt idx="129">
                  <c:v>1890</c:v>
                </c:pt>
                <c:pt idx="130">
                  <c:v>1908.4</c:v>
                </c:pt>
                <c:pt idx="131">
                  <c:v>1913.2</c:v>
                </c:pt>
                <c:pt idx="132">
                  <c:v>1910.7</c:v>
                </c:pt>
                <c:pt idx="133">
                  <c:v>1886.2</c:v>
                </c:pt>
                <c:pt idx="134">
                  <c:v>1900.5</c:v>
                </c:pt>
                <c:pt idx="135">
                  <c:v>1909.8</c:v>
                </c:pt>
                <c:pt idx="136">
                  <c:v>1878.5</c:v>
                </c:pt>
                <c:pt idx="137">
                  <c:v>1874</c:v>
                </c:pt>
                <c:pt idx="138">
                  <c:v>1832.5</c:v>
                </c:pt>
                <c:pt idx="139">
                  <c:v>1841.3</c:v>
                </c:pt>
                <c:pt idx="140">
                  <c:v>1866.7</c:v>
                </c:pt>
                <c:pt idx="141">
                  <c:v>1844.5</c:v>
                </c:pt>
                <c:pt idx="142">
                  <c:v>1835.6</c:v>
                </c:pt>
                <c:pt idx="143">
                  <c:v>1810</c:v>
                </c:pt>
                <c:pt idx="144">
                  <c:v>1832.6</c:v>
                </c:pt>
                <c:pt idx="145">
                  <c:v>1821.4</c:v>
                </c:pt>
                <c:pt idx="146">
                  <c:v>1810.6</c:v>
                </c:pt>
                <c:pt idx="147">
                  <c:v>1794.9</c:v>
                </c:pt>
                <c:pt idx="148">
                  <c:v>1762.8</c:v>
                </c:pt>
                <c:pt idx="149">
                  <c:v>1751.6</c:v>
                </c:pt>
                <c:pt idx="150">
                  <c:v>1733.7</c:v>
                </c:pt>
                <c:pt idx="151">
                  <c:v>1726.9</c:v>
                </c:pt>
                <c:pt idx="152">
                  <c:v>1729.6</c:v>
                </c:pt>
                <c:pt idx="153">
                  <c:v>1723.8</c:v>
                </c:pt>
                <c:pt idx="154">
                  <c:v>1697.7</c:v>
                </c:pt>
                <c:pt idx="155">
                  <c:v>1685</c:v>
                </c:pt>
                <c:pt idx="156">
                  <c:v>1680.3</c:v>
                </c:pt>
                <c:pt idx="157">
                  <c:v>1665.8</c:v>
                </c:pt>
                <c:pt idx="158">
                  <c:v>1654.1</c:v>
                </c:pt>
                <c:pt idx="159">
                  <c:v>1640.3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2A-4D85-A099-212BA185EE2B}"/>
            </c:ext>
          </c:extLst>
        </c:ser>
        <c:ser>
          <c:idx val="1"/>
          <c:order val="1"/>
          <c:tx>
            <c:v>Central ROI Mean Signal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160</c:v>
              </c:pt>
            </c:numLit>
          </c:xVal>
          <c:yVal>
            <c:numRef>
              <c:f>('BC Cor Uniformity'!$H$6,'BC Cor Uniformity'!$H$6)</c:f>
              <c:numCache>
                <c:formatCode>General</c:formatCode>
                <c:ptCount val="2"/>
                <c:pt idx="0">
                  <c:v>1955.0150000000001</c:v>
                </c:pt>
                <c:pt idx="1">
                  <c:v>1955.0150000000001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92A-4D85-A099-212BA185E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485648"/>
        <c:axId val="1200486008"/>
      </c:scatterChart>
      <c:valAx>
        <c:axId val="1200485648"/>
        <c:scaling>
          <c:orientation val="minMax"/>
          <c:max val="16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486008"/>
        <c:crosses val="autoZero"/>
        <c:crossBetween val="midCat"/>
        <c:majorUnit val="40"/>
      </c:valAx>
      <c:valAx>
        <c:axId val="120048600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485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2089281872552814"/>
          <c:y val="0.46565736892660708"/>
          <c:w val="0.45088873112172456"/>
          <c:h val="0.24663508092309661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639326334208223"/>
          <c:y val="8.3772839506172841E-2"/>
          <c:w val="0.80450353663419194"/>
          <c:h val="0.72865030864197522"/>
        </c:manualLayout>
      </c:layout>
      <c:scatterChart>
        <c:scatterStyle val="smoothMarker"/>
        <c:varyColors val="0"/>
        <c:ser>
          <c:idx val="0"/>
          <c:order val="0"/>
          <c:tx>
            <c:v>x-direction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'HC Tra Uniformity'!$B$6:$B$165</c:f>
              <c:numCache>
                <c:formatCode>General</c:formatCode>
                <c:ptCount val="160"/>
                <c:pt idx="0">
                  <c:v>1992.6</c:v>
                </c:pt>
                <c:pt idx="1">
                  <c:v>1957.7</c:v>
                </c:pt>
                <c:pt idx="2">
                  <c:v>1926.1</c:v>
                </c:pt>
                <c:pt idx="3">
                  <c:v>1893.1</c:v>
                </c:pt>
                <c:pt idx="4">
                  <c:v>1863.9</c:v>
                </c:pt>
                <c:pt idx="5">
                  <c:v>1830.3</c:v>
                </c:pt>
                <c:pt idx="6">
                  <c:v>1802.8</c:v>
                </c:pt>
                <c:pt idx="7">
                  <c:v>1774.3</c:v>
                </c:pt>
                <c:pt idx="8">
                  <c:v>1746.3</c:v>
                </c:pt>
                <c:pt idx="9">
                  <c:v>1715.4</c:v>
                </c:pt>
                <c:pt idx="10">
                  <c:v>1691.2</c:v>
                </c:pt>
                <c:pt idx="11">
                  <c:v>1664.1</c:v>
                </c:pt>
                <c:pt idx="12">
                  <c:v>1639.4</c:v>
                </c:pt>
                <c:pt idx="13">
                  <c:v>1609.8</c:v>
                </c:pt>
                <c:pt idx="14">
                  <c:v>1590.3</c:v>
                </c:pt>
                <c:pt idx="15">
                  <c:v>1565.1</c:v>
                </c:pt>
                <c:pt idx="16">
                  <c:v>1545</c:v>
                </c:pt>
                <c:pt idx="17">
                  <c:v>1518.5</c:v>
                </c:pt>
                <c:pt idx="18">
                  <c:v>1498.1</c:v>
                </c:pt>
                <c:pt idx="19">
                  <c:v>1475.2</c:v>
                </c:pt>
                <c:pt idx="20">
                  <c:v>1456.9</c:v>
                </c:pt>
                <c:pt idx="21">
                  <c:v>1432.3</c:v>
                </c:pt>
                <c:pt idx="22">
                  <c:v>1414.6</c:v>
                </c:pt>
                <c:pt idx="23">
                  <c:v>1394.7</c:v>
                </c:pt>
                <c:pt idx="24">
                  <c:v>1376.5</c:v>
                </c:pt>
                <c:pt idx="25">
                  <c:v>1353</c:v>
                </c:pt>
                <c:pt idx="26">
                  <c:v>1337</c:v>
                </c:pt>
                <c:pt idx="27">
                  <c:v>1319.2</c:v>
                </c:pt>
                <c:pt idx="28">
                  <c:v>1304.4000000000001</c:v>
                </c:pt>
                <c:pt idx="29">
                  <c:v>1286.3</c:v>
                </c:pt>
                <c:pt idx="30">
                  <c:v>1271.0999999999999</c:v>
                </c:pt>
                <c:pt idx="31">
                  <c:v>1251.5999999999999</c:v>
                </c:pt>
                <c:pt idx="32">
                  <c:v>1240.2</c:v>
                </c:pt>
                <c:pt idx="33">
                  <c:v>1222.0999999999999</c:v>
                </c:pt>
                <c:pt idx="34">
                  <c:v>1208.2</c:v>
                </c:pt>
                <c:pt idx="35">
                  <c:v>1193.9000000000001</c:v>
                </c:pt>
                <c:pt idx="36">
                  <c:v>1179.4000000000001</c:v>
                </c:pt>
                <c:pt idx="37">
                  <c:v>1161</c:v>
                </c:pt>
                <c:pt idx="38">
                  <c:v>1152.5999999999999</c:v>
                </c:pt>
                <c:pt idx="39">
                  <c:v>1137.5</c:v>
                </c:pt>
                <c:pt idx="40">
                  <c:v>1126</c:v>
                </c:pt>
                <c:pt idx="41">
                  <c:v>1113.2</c:v>
                </c:pt>
                <c:pt idx="42">
                  <c:v>1103.2</c:v>
                </c:pt>
                <c:pt idx="43">
                  <c:v>1089.7</c:v>
                </c:pt>
                <c:pt idx="44">
                  <c:v>1080.2</c:v>
                </c:pt>
                <c:pt idx="45">
                  <c:v>1070.5999999999999</c:v>
                </c:pt>
                <c:pt idx="46">
                  <c:v>1057.8</c:v>
                </c:pt>
                <c:pt idx="47">
                  <c:v>1045.9000000000001</c:v>
                </c:pt>
                <c:pt idx="48">
                  <c:v>1037.0999999999999</c:v>
                </c:pt>
                <c:pt idx="49">
                  <c:v>1027.2</c:v>
                </c:pt>
                <c:pt idx="50">
                  <c:v>1019.4</c:v>
                </c:pt>
                <c:pt idx="51">
                  <c:v>1008.9</c:v>
                </c:pt>
                <c:pt idx="52">
                  <c:v>1004.7</c:v>
                </c:pt>
                <c:pt idx="53">
                  <c:v>993.2</c:v>
                </c:pt>
                <c:pt idx="54">
                  <c:v>988.2</c:v>
                </c:pt>
                <c:pt idx="55">
                  <c:v>979.9</c:v>
                </c:pt>
                <c:pt idx="56">
                  <c:v>970.3</c:v>
                </c:pt>
                <c:pt idx="57">
                  <c:v>962.9</c:v>
                </c:pt>
                <c:pt idx="58">
                  <c:v>959</c:v>
                </c:pt>
                <c:pt idx="59">
                  <c:v>950.5</c:v>
                </c:pt>
                <c:pt idx="60">
                  <c:v>944.7</c:v>
                </c:pt>
                <c:pt idx="61">
                  <c:v>935.9</c:v>
                </c:pt>
                <c:pt idx="62">
                  <c:v>932.3</c:v>
                </c:pt>
                <c:pt idx="63">
                  <c:v>927.1</c:v>
                </c:pt>
                <c:pt idx="64">
                  <c:v>921.7</c:v>
                </c:pt>
                <c:pt idx="65">
                  <c:v>916.8</c:v>
                </c:pt>
                <c:pt idx="66">
                  <c:v>916.1</c:v>
                </c:pt>
                <c:pt idx="67">
                  <c:v>914.4</c:v>
                </c:pt>
                <c:pt idx="68">
                  <c:v>909</c:v>
                </c:pt>
                <c:pt idx="69">
                  <c:v>906.1</c:v>
                </c:pt>
                <c:pt idx="70">
                  <c:v>905.7</c:v>
                </c:pt>
                <c:pt idx="71">
                  <c:v>899.2</c:v>
                </c:pt>
                <c:pt idx="72">
                  <c:v>896.9</c:v>
                </c:pt>
                <c:pt idx="73">
                  <c:v>892.8</c:v>
                </c:pt>
                <c:pt idx="74">
                  <c:v>892.7</c:v>
                </c:pt>
                <c:pt idx="75">
                  <c:v>890</c:v>
                </c:pt>
                <c:pt idx="76">
                  <c:v>890.6</c:v>
                </c:pt>
                <c:pt idx="77">
                  <c:v>891.1</c:v>
                </c:pt>
                <c:pt idx="78">
                  <c:v>885.6</c:v>
                </c:pt>
                <c:pt idx="79">
                  <c:v>884.1</c:v>
                </c:pt>
                <c:pt idx="80">
                  <c:v>884.3</c:v>
                </c:pt>
                <c:pt idx="81">
                  <c:v>887</c:v>
                </c:pt>
                <c:pt idx="82">
                  <c:v>892.3</c:v>
                </c:pt>
                <c:pt idx="83">
                  <c:v>887.4</c:v>
                </c:pt>
                <c:pt idx="84">
                  <c:v>888.7</c:v>
                </c:pt>
                <c:pt idx="85">
                  <c:v>891.4</c:v>
                </c:pt>
                <c:pt idx="86">
                  <c:v>895.9</c:v>
                </c:pt>
                <c:pt idx="87">
                  <c:v>895.7</c:v>
                </c:pt>
                <c:pt idx="88">
                  <c:v>899</c:v>
                </c:pt>
                <c:pt idx="89">
                  <c:v>899.5</c:v>
                </c:pt>
                <c:pt idx="90">
                  <c:v>902.7</c:v>
                </c:pt>
                <c:pt idx="91">
                  <c:v>906.4</c:v>
                </c:pt>
                <c:pt idx="92">
                  <c:v>909.3</c:v>
                </c:pt>
                <c:pt idx="93">
                  <c:v>911.7</c:v>
                </c:pt>
                <c:pt idx="94">
                  <c:v>916.5</c:v>
                </c:pt>
                <c:pt idx="95">
                  <c:v>921.8</c:v>
                </c:pt>
                <c:pt idx="96">
                  <c:v>923.7</c:v>
                </c:pt>
                <c:pt idx="97">
                  <c:v>932.5</c:v>
                </c:pt>
                <c:pt idx="98">
                  <c:v>938.5</c:v>
                </c:pt>
                <c:pt idx="99">
                  <c:v>938.3</c:v>
                </c:pt>
                <c:pt idx="100">
                  <c:v>948.4</c:v>
                </c:pt>
                <c:pt idx="101">
                  <c:v>953</c:v>
                </c:pt>
                <c:pt idx="102">
                  <c:v>960</c:v>
                </c:pt>
                <c:pt idx="103">
                  <c:v>967.3</c:v>
                </c:pt>
                <c:pt idx="104">
                  <c:v>974.8</c:v>
                </c:pt>
                <c:pt idx="105">
                  <c:v>983.3</c:v>
                </c:pt>
                <c:pt idx="106">
                  <c:v>993.2</c:v>
                </c:pt>
                <c:pt idx="107">
                  <c:v>999.1</c:v>
                </c:pt>
                <c:pt idx="108">
                  <c:v>1008.4</c:v>
                </c:pt>
                <c:pt idx="109">
                  <c:v>1016.3</c:v>
                </c:pt>
                <c:pt idx="110">
                  <c:v>1031.4000000000001</c:v>
                </c:pt>
                <c:pt idx="111">
                  <c:v>1039.2</c:v>
                </c:pt>
                <c:pt idx="112">
                  <c:v>1049.9000000000001</c:v>
                </c:pt>
                <c:pt idx="113">
                  <c:v>1058.8</c:v>
                </c:pt>
                <c:pt idx="114">
                  <c:v>1070</c:v>
                </c:pt>
                <c:pt idx="115">
                  <c:v>1080.3</c:v>
                </c:pt>
                <c:pt idx="116">
                  <c:v>1097.5</c:v>
                </c:pt>
                <c:pt idx="117">
                  <c:v>1110.3</c:v>
                </c:pt>
                <c:pt idx="118">
                  <c:v>1120.9000000000001</c:v>
                </c:pt>
                <c:pt idx="119">
                  <c:v>1134.5</c:v>
                </c:pt>
                <c:pt idx="120">
                  <c:v>1147.4000000000001</c:v>
                </c:pt>
                <c:pt idx="121">
                  <c:v>1158.2</c:v>
                </c:pt>
                <c:pt idx="122">
                  <c:v>1177.5</c:v>
                </c:pt>
                <c:pt idx="123">
                  <c:v>1192.4000000000001</c:v>
                </c:pt>
                <c:pt idx="124">
                  <c:v>1206.5</c:v>
                </c:pt>
                <c:pt idx="125">
                  <c:v>1221.3</c:v>
                </c:pt>
                <c:pt idx="126">
                  <c:v>1240.2</c:v>
                </c:pt>
                <c:pt idx="127">
                  <c:v>1251</c:v>
                </c:pt>
                <c:pt idx="128">
                  <c:v>1273.4000000000001</c:v>
                </c:pt>
                <c:pt idx="129">
                  <c:v>1288.2</c:v>
                </c:pt>
                <c:pt idx="130">
                  <c:v>1308.9000000000001</c:v>
                </c:pt>
                <c:pt idx="131">
                  <c:v>1327</c:v>
                </c:pt>
                <c:pt idx="132">
                  <c:v>1348.7</c:v>
                </c:pt>
                <c:pt idx="133">
                  <c:v>1365.5</c:v>
                </c:pt>
                <c:pt idx="134">
                  <c:v>1385.2</c:v>
                </c:pt>
                <c:pt idx="135">
                  <c:v>1404.2</c:v>
                </c:pt>
                <c:pt idx="136">
                  <c:v>1428.1</c:v>
                </c:pt>
                <c:pt idx="137">
                  <c:v>1448.7</c:v>
                </c:pt>
                <c:pt idx="138">
                  <c:v>1472.3</c:v>
                </c:pt>
                <c:pt idx="139">
                  <c:v>1491.8</c:v>
                </c:pt>
                <c:pt idx="140">
                  <c:v>1519.9</c:v>
                </c:pt>
                <c:pt idx="141">
                  <c:v>1541.5</c:v>
                </c:pt>
                <c:pt idx="142">
                  <c:v>1568.7</c:v>
                </c:pt>
                <c:pt idx="143">
                  <c:v>1587.5</c:v>
                </c:pt>
                <c:pt idx="144">
                  <c:v>1616.9</c:v>
                </c:pt>
                <c:pt idx="145">
                  <c:v>1643.6</c:v>
                </c:pt>
                <c:pt idx="146">
                  <c:v>1670.5</c:v>
                </c:pt>
                <c:pt idx="147">
                  <c:v>1695.5</c:v>
                </c:pt>
                <c:pt idx="148">
                  <c:v>1728.5</c:v>
                </c:pt>
                <c:pt idx="149">
                  <c:v>1754.8</c:v>
                </c:pt>
                <c:pt idx="150">
                  <c:v>1786.5</c:v>
                </c:pt>
                <c:pt idx="151">
                  <c:v>1817</c:v>
                </c:pt>
                <c:pt idx="152">
                  <c:v>1848.5</c:v>
                </c:pt>
                <c:pt idx="153">
                  <c:v>1880.6</c:v>
                </c:pt>
                <c:pt idx="154">
                  <c:v>1916.2</c:v>
                </c:pt>
                <c:pt idx="155">
                  <c:v>1948.9</c:v>
                </c:pt>
                <c:pt idx="156">
                  <c:v>1979.6</c:v>
                </c:pt>
                <c:pt idx="157">
                  <c:v>2013.9</c:v>
                </c:pt>
                <c:pt idx="158">
                  <c:v>2050.3000000000002</c:v>
                </c:pt>
                <c:pt idx="159">
                  <c:v>2090.4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F-44D6-AB01-B9D23EFF7862}"/>
            </c:ext>
          </c:extLst>
        </c:ser>
        <c:ser>
          <c:idx val="1"/>
          <c:order val="1"/>
          <c:tx>
            <c:v>y-direction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'HC Tra Uniformity'!$G$6:$G$165</c:f>
              <c:numCache>
                <c:formatCode>General</c:formatCode>
                <c:ptCount val="160"/>
                <c:pt idx="0">
                  <c:v>1441.8</c:v>
                </c:pt>
                <c:pt idx="1">
                  <c:v>1429.9</c:v>
                </c:pt>
                <c:pt idx="2">
                  <c:v>1406.3</c:v>
                </c:pt>
                <c:pt idx="3">
                  <c:v>1403.4</c:v>
                </c:pt>
                <c:pt idx="4">
                  <c:v>1376.8</c:v>
                </c:pt>
                <c:pt idx="5">
                  <c:v>1373.2</c:v>
                </c:pt>
                <c:pt idx="6">
                  <c:v>1354.2</c:v>
                </c:pt>
                <c:pt idx="7">
                  <c:v>1346.8</c:v>
                </c:pt>
                <c:pt idx="8">
                  <c:v>1324.4</c:v>
                </c:pt>
                <c:pt idx="9">
                  <c:v>1321.5</c:v>
                </c:pt>
                <c:pt idx="10">
                  <c:v>1301.0999999999999</c:v>
                </c:pt>
                <c:pt idx="11">
                  <c:v>1295.9000000000001</c:v>
                </c:pt>
                <c:pt idx="12">
                  <c:v>1276.2</c:v>
                </c:pt>
                <c:pt idx="13">
                  <c:v>1267.2</c:v>
                </c:pt>
                <c:pt idx="14">
                  <c:v>1252.7</c:v>
                </c:pt>
                <c:pt idx="15">
                  <c:v>1245.5</c:v>
                </c:pt>
                <c:pt idx="16">
                  <c:v>1228.5</c:v>
                </c:pt>
                <c:pt idx="17">
                  <c:v>1221.7</c:v>
                </c:pt>
                <c:pt idx="18">
                  <c:v>1206.7</c:v>
                </c:pt>
                <c:pt idx="19">
                  <c:v>1199.5999999999999</c:v>
                </c:pt>
                <c:pt idx="20">
                  <c:v>1187.2</c:v>
                </c:pt>
                <c:pt idx="21">
                  <c:v>1178.9000000000001</c:v>
                </c:pt>
                <c:pt idx="22">
                  <c:v>1166.9000000000001</c:v>
                </c:pt>
                <c:pt idx="23">
                  <c:v>1156.0999999999999</c:v>
                </c:pt>
                <c:pt idx="24">
                  <c:v>1141.4000000000001</c:v>
                </c:pt>
                <c:pt idx="25">
                  <c:v>1138.5</c:v>
                </c:pt>
                <c:pt idx="26">
                  <c:v>1126.8</c:v>
                </c:pt>
                <c:pt idx="27">
                  <c:v>1118.5999999999999</c:v>
                </c:pt>
                <c:pt idx="28">
                  <c:v>1104</c:v>
                </c:pt>
                <c:pt idx="29">
                  <c:v>1100.4000000000001</c:v>
                </c:pt>
                <c:pt idx="30">
                  <c:v>1086.7</c:v>
                </c:pt>
                <c:pt idx="31">
                  <c:v>1083.3</c:v>
                </c:pt>
                <c:pt idx="32">
                  <c:v>1073.8</c:v>
                </c:pt>
                <c:pt idx="33">
                  <c:v>1066.4000000000001</c:v>
                </c:pt>
                <c:pt idx="34">
                  <c:v>1052.2</c:v>
                </c:pt>
                <c:pt idx="35">
                  <c:v>1050.5999999999999</c:v>
                </c:pt>
                <c:pt idx="36">
                  <c:v>1039.5</c:v>
                </c:pt>
                <c:pt idx="37">
                  <c:v>1033.3</c:v>
                </c:pt>
                <c:pt idx="38">
                  <c:v>1025.7</c:v>
                </c:pt>
                <c:pt idx="39">
                  <c:v>1019.1</c:v>
                </c:pt>
                <c:pt idx="40">
                  <c:v>1012.9</c:v>
                </c:pt>
                <c:pt idx="41">
                  <c:v>1003.4</c:v>
                </c:pt>
                <c:pt idx="42">
                  <c:v>999.3</c:v>
                </c:pt>
                <c:pt idx="43">
                  <c:v>993.1</c:v>
                </c:pt>
                <c:pt idx="44">
                  <c:v>985.2</c:v>
                </c:pt>
                <c:pt idx="45">
                  <c:v>981.9</c:v>
                </c:pt>
                <c:pt idx="46">
                  <c:v>974</c:v>
                </c:pt>
                <c:pt idx="47">
                  <c:v>969.9</c:v>
                </c:pt>
                <c:pt idx="48">
                  <c:v>963.5</c:v>
                </c:pt>
                <c:pt idx="49">
                  <c:v>958.8</c:v>
                </c:pt>
                <c:pt idx="50">
                  <c:v>953.6</c:v>
                </c:pt>
                <c:pt idx="51">
                  <c:v>949.7</c:v>
                </c:pt>
                <c:pt idx="52">
                  <c:v>942.2</c:v>
                </c:pt>
                <c:pt idx="53">
                  <c:v>938.5</c:v>
                </c:pt>
                <c:pt idx="54">
                  <c:v>932.1</c:v>
                </c:pt>
                <c:pt idx="55">
                  <c:v>930.7</c:v>
                </c:pt>
                <c:pt idx="56">
                  <c:v>926.5</c:v>
                </c:pt>
                <c:pt idx="57">
                  <c:v>922</c:v>
                </c:pt>
                <c:pt idx="58">
                  <c:v>916.3</c:v>
                </c:pt>
                <c:pt idx="59">
                  <c:v>915.6</c:v>
                </c:pt>
                <c:pt idx="60">
                  <c:v>913.1</c:v>
                </c:pt>
                <c:pt idx="61">
                  <c:v>907.1</c:v>
                </c:pt>
                <c:pt idx="62">
                  <c:v>907.3</c:v>
                </c:pt>
                <c:pt idx="63">
                  <c:v>899.5</c:v>
                </c:pt>
                <c:pt idx="64">
                  <c:v>899.7</c:v>
                </c:pt>
                <c:pt idx="65">
                  <c:v>897.9</c:v>
                </c:pt>
                <c:pt idx="66">
                  <c:v>897.7</c:v>
                </c:pt>
                <c:pt idx="67">
                  <c:v>894.4</c:v>
                </c:pt>
                <c:pt idx="68">
                  <c:v>894.8</c:v>
                </c:pt>
                <c:pt idx="69">
                  <c:v>890.1</c:v>
                </c:pt>
                <c:pt idx="70">
                  <c:v>893.4</c:v>
                </c:pt>
                <c:pt idx="71">
                  <c:v>887.8</c:v>
                </c:pt>
                <c:pt idx="72">
                  <c:v>887.3</c:v>
                </c:pt>
                <c:pt idx="73">
                  <c:v>885.3</c:v>
                </c:pt>
                <c:pt idx="74">
                  <c:v>886.8</c:v>
                </c:pt>
                <c:pt idx="75">
                  <c:v>885.8</c:v>
                </c:pt>
                <c:pt idx="76">
                  <c:v>889.7</c:v>
                </c:pt>
                <c:pt idx="77">
                  <c:v>883.9</c:v>
                </c:pt>
                <c:pt idx="78">
                  <c:v>888</c:v>
                </c:pt>
                <c:pt idx="79">
                  <c:v>886.3</c:v>
                </c:pt>
                <c:pt idx="80">
                  <c:v>889.1</c:v>
                </c:pt>
                <c:pt idx="81">
                  <c:v>887.8</c:v>
                </c:pt>
                <c:pt idx="82">
                  <c:v>888.2</c:v>
                </c:pt>
                <c:pt idx="83">
                  <c:v>889</c:v>
                </c:pt>
                <c:pt idx="84">
                  <c:v>893.3</c:v>
                </c:pt>
                <c:pt idx="85">
                  <c:v>895.5</c:v>
                </c:pt>
                <c:pt idx="86">
                  <c:v>897.7</c:v>
                </c:pt>
                <c:pt idx="87">
                  <c:v>898.9</c:v>
                </c:pt>
                <c:pt idx="88">
                  <c:v>903.5</c:v>
                </c:pt>
                <c:pt idx="89">
                  <c:v>904.1</c:v>
                </c:pt>
                <c:pt idx="90">
                  <c:v>907.4</c:v>
                </c:pt>
                <c:pt idx="91">
                  <c:v>911.3</c:v>
                </c:pt>
                <c:pt idx="92">
                  <c:v>916.4</c:v>
                </c:pt>
                <c:pt idx="93">
                  <c:v>915.7</c:v>
                </c:pt>
                <c:pt idx="94">
                  <c:v>921.2</c:v>
                </c:pt>
                <c:pt idx="95">
                  <c:v>922.9</c:v>
                </c:pt>
                <c:pt idx="96">
                  <c:v>929</c:v>
                </c:pt>
                <c:pt idx="97">
                  <c:v>931.2</c:v>
                </c:pt>
                <c:pt idx="98">
                  <c:v>940</c:v>
                </c:pt>
                <c:pt idx="99">
                  <c:v>941.8</c:v>
                </c:pt>
                <c:pt idx="100">
                  <c:v>950.2</c:v>
                </c:pt>
                <c:pt idx="101">
                  <c:v>951.9</c:v>
                </c:pt>
                <c:pt idx="102">
                  <c:v>963.2</c:v>
                </c:pt>
                <c:pt idx="103">
                  <c:v>964.5</c:v>
                </c:pt>
                <c:pt idx="104">
                  <c:v>975.9</c:v>
                </c:pt>
                <c:pt idx="105">
                  <c:v>977.6</c:v>
                </c:pt>
                <c:pt idx="106">
                  <c:v>991.9</c:v>
                </c:pt>
                <c:pt idx="107">
                  <c:v>994.6</c:v>
                </c:pt>
                <c:pt idx="108">
                  <c:v>1001.1</c:v>
                </c:pt>
                <c:pt idx="109">
                  <c:v>1008.3</c:v>
                </c:pt>
                <c:pt idx="110">
                  <c:v>1020.6</c:v>
                </c:pt>
                <c:pt idx="111">
                  <c:v>1027</c:v>
                </c:pt>
                <c:pt idx="112">
                  <c:v>1038.9000000000001</c:v>
                </c:pt>
                <c:pt idx="113">
                  <c:v>1040.9000000000001</c:v>
                </c:pt>
                <c:pt idx="114">
                  <c:v>1056.9000000000001</c:v>
                </c:pt>
                <c:pt idx="115">
                  <c:v>1066.5999999999999</c:v>
                </c:pt>
                <c:pt idx="116">
                  <c:v>1081.5</c:v>
                </c:pt>
                <c:pt idx="117">
                  <c:v>1085.0999999999999</c:v>
                </c:pt>
                <c:pt idx="118">
                  <c:v>1101</c:v>
                </c:pt>
                <c:pt idx="119">
                  <c:v>1108.4000000000001</c:v>
                </c:pt>
                <c:pt idx="120">
                  <c:v>1123.7</c:v>
                </c:pt>
                <c:pt idx="121">
                  <c:v>1131.9000000000001</c:v>
                </c:pt>
                <c:pt idx="122">
                  <c:v>1148.5999999999999</c:v>
                </c:pt>
                <c:pt idx="123">
                  <c:v>1157.9000000000001</c:v>
                </c:pt>
                <c:pt idx="124">
                  <c:v>1176.2</c:v>
                </c:pt>
                <c:pt idx="125">
                  <c:v>1184.8</c:v>
                </c:pt>
                <c:pt idx="126">
                  <c:v>1200.2</c:v>
                </c:pt>
                <c:pt idx="127">
                  <c:v>1214.8</c:v>
                </c:pt>
                <c:pt idx="128">
                  <c:v>1229.9000000000001</c:v>
                </c:pt>
                <c:pt idx="129">
                  <c:v>1242.8</c:v>
                </c:pt>
                <c:pt idx="130">
                  <c:v>1265.0999999999999</c:v>
                </c:pt>
                <c:pt idx="131">
                  <c:v>1277</c:v>
                </c:pt>
                <c:pt idx="132">
                  <c:v>1298.3</c:v>
                </c:pt>
                <c:pt idx="133">
                  <c:v>1314.9</c:v>
                </c:pt>
                <c:pt idx="134">
                  <c:v>1336</c:v>
                </c:pt>
                <c:pt idx="135">
                  <c:v>1350.8</c:v>
                </c:pt>
                <c:pt idx="136">
                  <c:v>1373.5</c:v>
                </c:pt>
                <c:pt idx="137">
                  <c:v>1391.5</c:v>
                </c:pt>
                <c:pt idx="138">
                  <c:v>1415</c:v>
                </c:pt>
                <c:pt idx="139">
                  <c:v>1432.7</c:v>
                </c:pt>
                <c:pt idx="140">
                  <c:v>1458.2</c:v>
                </c:pt>
                <c:pt idx="141">
                  <c:v>1480.6</c:v>
                </c:pt>
                <c:pt idx="142">
                  <c:v>1504.7</c:v>
                </c:pt>
                <c:pt idx="143">
                  <c:v>1525</c:v>
                </c:pt>
                <c:pt idx="144">
                  <c:v>1553.2</c:v>
                </c:pt>
                <c:pt idx="145">
                  <c:v>1575.5</c:v>
                </c:pt>
                <c:pt idx="146">
                  <c:v>1598.6</c:v>
                </c:pt>
                <c:pt idx="147">
                  <c:v>1624.6</c:v>
                </c:pt>
                <c:pt idx="148">
                  <c:v>1651.5</c:v>
                </c:pt>
                <c:pt idx="149">
                  <c:v>1678.8</c:v>
                </c:pt>
                <c:pt idx="150">
                  <c:v>1709.6</c:v>
                </c:pt>
                <c:pt idx="151">
                  <c:v>1739.5</c:v>
                </c:pt>
                <c:pt idx="152">
                  <c:v>1773</c:v>
                </c:pt>
                <c:pt idx="153">
                  <c:v>1802.8</c:v>
                </c:pt>
                <c:pt idx="154">
                  <c:v>1829.7</c:v>
                </c:pt>
                <c:pt idx="155">
                  <c:v>1866.3</c:v>
                </c:pt>
                <c:pt idx="156">
                  <c:v>1900.5</c:v>
                </c:pt>
                <c:pt idx="157">
                  <c:v>1938.6</c:v>
                </c:pt>
                <c:pt idx="158">
                  <c:v>1971.1</c:v>
                </c:pt>
                <c:pt idx="159">
                  <c:v>2010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F-44D6-AB01-B9D23EFF7862}"/>
            </c:ext>
          </c:extLst>
        </c:ser>
        <c:ser>
          <c:idx val="2"/>
          <c:order val="2"/>
          <c:tx>
            <c:v>z-direction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'HC Sag Uniformity'!$B$6:$B$165</c:f>
              <c:numCache>
                <c:formatCode>General</c:formatCode>
                <c:ptCount val="160"/>
                <c:pt idx="0">
                  <c:v>1391.7</c:v>
                </c:pt>
                <c:pt idx="1">
                  <c:v>1368.2</c:v>
                </c:pt>
                <c:pt idx="2">
                  <c:v>1361.6</c:v>
                </c:pt>
                <c:pt idx="3">
                  <c:v>1339.1</c:v>
                </c:pt>
                <c:pt idx="4">
                  <c:v>1334</c:v>
                </c:pt>
                <c:pt idx="5">
                  <c:v>1310</c:v>
                </c:pt>
                <c:pt idx="6">
                  <c:v>1307.8</c:v>
                </c:pt>
                <c:pt idx="7">
                  <c:v>1286</c:v>
                </c:pt>
                <c:pt idx="8">
                  <c:v>1280.4000000000001</c:v>
                </c:pt>
                <c:pt idx="9">
                  <c:v>1260.5999999999999</c:v>
                </c:pt>
                <c:pt idx="10">
                  <c:v>1256.9000000000001</c:v>
                </c:pt>
                <c:pt idx="11">
                  <c:v>1238.3</c:v>
                </c:pt>
                <c:pt idx="12">
                  <c:v>1234.5</c:v>
                </c:pt>
                <c:pt idx="13">
                  <c:v>1216.9000000000001</c:v>
                </c:pt>
                <c:pt idx="14">
                  <c:v>1211.3</c:v>
                </c:pt>
                <c:pt idx="15">
                  <c:v>1195.7</c:v>
                </c:pt>
                <c:pt idx="16">
                  <c:v>1187.9000000000001</c:v>
                </c:pt>
                <c:pt idx="17">
                  <c:v>1174.4000000000001</c:v>
                </c:pt>
                <c:pt idx="18">
                  <c:v>1169.5999999999999</c:v>
                </c:pt>
                <c:pt idx="19">
                  <c:v>1151.3</c:v>
                </c:pt>
                <c:pt idx="20">
                  <c:v>1149</c:v>
                </c:pt>
                <c:pt idx="21">
                  <c:v>1134.3</c:v>
                </c:pt>
                <c:pt idx="22">
                  <c:v>1124.5999999999999</c:v>
                </c:pt>
                <c:pt idx="23">
                  <c:v>1112.2</c:v>
                </c:pt>
                <c:pt idx="24">
                  <c:v>1108.8</c:v>
                </c:pt>
                <c:pt idx="25">
                  <c:v>1089.8</c:v>
                </c:pt>
                <c:pt idx="26">
                  <c:v>1089</c:v>
                </c:pt>
                <c:pt idx="27">
                  <c:v>1078.8</c:v>
                </c:pt>
                <c:pt idx="28">
                  <c:v>1070.9000000000001</c:v>
                </c:pt>
                <c:pt idx="29">
                  <c:v>1059.9000000000001</c:v>
                </c:pt>
                <c:pt idx="30">
                  <c:v>1052.0999999999999</c:v>
                </c:pt>
                <c:pt idx="31">
                  <c:v>1041.7</c:v>
                </c:pt>
                <c:pt idx="32">
                  <c:v>1034.5999999999999</c:v>
                </c:pt>
                <c:pt idx="33">
                  <c:v>1029.2</c:v>
                </c:pt>
                <c:pt idx="34">
                  <c:v>1022</c:v>
                </c:pt>
                <c:pt idx="35">
                  <c:v>1011.4</c:v>
                </c:pt>
                <c:pt idx="36">
                  <c:v>1007</c:v>
                </c:pt>
                <c:pt idx="37">
                  <c:v>1000.4</c:v>
                </c:pt>
                <c:pt idx="38">
                  <c:v>991</c:v>
                </c:pt>
                <c:pt idx="39">
                  <c:v>987.8</c:v>
                </c:pt>
                <c:pt idx="40">
                  <c:v>981.8</c:v>
                </c:pt>
                <c:pt idx="41">
                  <c:v>973.6</c:v>
                </c:pt>
                <c:pt idx="42">
                  <c:v>970.3</c:v>
                </c:pt>
                <c:pt idx="43">
                  <c:v>960</c:v>
                </c:pt>
                <c:pt idx="44">
                  <c:v>954.2</c:v>
                </c:pt>
                <c:pt idx="45">
                  <c:v>951.4</c:v>
                </c:pt>
                <c:pt idx="46">
                  <c:v>947</c:v>
                </c:pt>
                <c:pt idx="47">
                  <c:v>943</c:v>
                </c:pt>
                <c:pt idx="48">
                  <c:v>934.9</c:v>
                </c:pt>
                <c:pt idx="49">
                  <c:v>933.9</c:v>
                </c:pt>
                <c:pt idx="50">
                  <c:v>928.2</c:v>
                </c:pt>
                <c:pt idx="51">
                  <c:v>927.5</c:v>
                </c:pt>
                <c:pt idx="52">
                  <c:v>918.5</c:v>
                </c:pt>
                <c:pt idx="53">
                  <c:v>917.7</c:v>
                </c:pt>
                <c:pt idx="54">
                  <c:v>910.2</c:v>
                </c:pt>
                <c:pt idx="55">
                  <c:v>908.2</c:v>
                </c:pt>
                <c:pt idx="56">
                  <c:v>907.1</c:v>
                </c:pt>
                <c:pt idx="57">
                  <c:v>901</c:v>
                </c:pt>
                <c:pt idx="58">
                  <c:v>898.8</c:v>
                </c:pt>
                <c:pt idx="59">
                  <c:v>897.8</c:v>
                </c:pt>
                <c:pt idx="60">
                  <c:v>893.6</c:v>
                </c:pt>
                <c:pt idx="61">
                  <c:v>891.8</c:v>
                </c:pt>
                <c:pt idx="62">
                  <c:v>889.9</c:v>
                </c:pt>
                <c:pt idx="63">
                  <c:v>888.4</c:v>
                </c:pt>
                <c:pt idx="64">
                  <c:v>884.3</c:v>
                </c:pt>
                <c:pt idx="65">
                  <c:v>884.6</c:v>
                </c:pt>
                <c:pt idx="66">
                  <c:v>882</c:v>
                </c:pt>
                <c:pt idx="67">
                  <c:v>879.7</c:v>
                </c:pt>
                <c:pt idx="68">
                  <c:v>876.6</c:v>
                </c:pt>
                <c:pt idx="69">
                  <c:v>878.4</c:v>
                </c:pt>
                <c:pt idx="70">
                  <c:v>877</c:v>
                </c:pt>
                <c:pt idx="71">
                  <c:v>879.5</c:v>
                </c:pt>
                <c:pt idx="72">
                  <c:v>873.9</c:v>
                </c:pt>
                <c:pt idx="73">
                  <c:v>880.6</c:v>
                </c:pt>
                <c:pt idx="74">
                  <c:v>876.1</c:v>
                </c:pt>
                <c:pt idx="75">
                  <c:v>879.4</c:v>
                </c:pt>
                <c:pt idx="76">
                  <c:v>876.4</c:v>
                </c:pt>
                <c:pt idx="77">
                  <c:v>878.5</c:v>
                </c:pt>
                <c:pt idx="78">
                  <c:v>877.3</c:v>
                </c:pt>
                <c:pt idx="79">
                  <c:v>882.4</c:v>
                </c:pt>
                <c:pt idx="80">
                  <c:v>881.3</c:v>
                </c:pt>
                <c:pt idx="81">
                  <c:v>887.1</c:v>
                </c:pt>
                <c:pt idx="82">
                  <c:v>886.1</c:v>
                </c:pt>
                <c:pt idx="83">
                  <c:v>888.9</c:v>
                </c:pt>
                <c:pt idx="84">
                  <c:v>890.5</c:v>
                </c:pt>
                <c:pt idx="85">
                  <c:v>894.1</c:v>
                </c:pt>
                <c:pt idx="86">
                  <c:v>895.4</c:v>
                </c:pt>
                <c:pt idx="87">
                  <c:v>898.2</c:v>
                </c:pt>
                <c:pt idx="88">
                  <c:v>900.5</c:v>
                </c:pt>
                <c:pt idx="89">
                  <c:v>905.6</c:v>
                </c:pt>
                <c:pt idx="90">
                  <c:v>907.3</c:v>
                </c:pt>
                <c:pt idx="91">
                  <c:v>917.1</c:v>
                </c:pt>
                <c:pt idx="92">
                  <c:v>915.4</c:v>
                </c:pt>
                <c:pt idx="93">
                  <c:v>922.9</c:v>
                </c:pt>
                <c:pt idx="94">
                  <c:v>924</c:v>
                </c:pt>
                <c:pt idx="95">
                  <c:v>931.2</c:v>
                </c:pt>
                <c:pt idx="96">
                  <c:v>933</c:v>
                </c:pt>
                <c:pt idx="97">
                  <c:v>942.2</c:v>
                </c:pt>
                <c:pt idx="98">
                  <c:v>946.6</c:v>
                </c:pt>
                <c:pt idx="99">
                  <c:v>957.3</c:v>
                </c:pt>
                <c:pt idx="100">
                  <c:v>958.2</c:v>
                </c:pt>
                <c:pt idx="101">
                  <c:v>967</c:v>
                </c:pt>
                <c:pt idx="102">
                  <c:v>971.2</c:v>
                </c:pt>
                <c:pt idx="103">
                  <c:v>981</c:v>
                </c:pt>
                <c:pt idx="104">
                  <c:v>987.2</c:v>
                </c:pt>
                <c:pt idx="105">
                  <c:v>998.3</c:v>
                </c:pt>
                <c:pt idx="106">
                  <c:v>1001.2</c:v>
                </c:pt>
                <c:pt idx="107">
                  <c:v>1015.7</c:v>
                </c:pt>
                <c:pt idx="108">
                  <c:v>1020.9</c:v>
                </c:pt>
                <c:pt idx="109">
                  <c:v>1033.2</c:v>
                </c:pt>
                <c:pt idx="110">
                  <c:v>1041.3</c:v>
                </c:pt>
                <c:pt idx="111">
                  <c:v>1051.4000000000001</c:v>
                </c:pt>
                <c:pt idx="112">
                  <c:v>1056.9000000000001</c:v>
                </c:pt>
                <c:pt idx="113">
                  <c:v>1072.4000000000001</c:v>
                </c:pt>
                <c:pt idx="114">
                  <c:v>1083.3</c:v>
                </c:pt>
                <c:pt idx="115">
                  <c:v>1094.5999999999999</c:v>
                </c:pt>
                <c:pt idx="116">
                  <c:v>1103.7</c:v>
                </c:pt>
                <c:pt idx="117">
                  <c:v>1118.9000000000001</c:v>
                </c:pt>
                <c:pt idx="118">
                  <c:v>1129.7</c:v>
                </c:pt>
                <c:pt idx="119">
                  <c:v>1142.5</c:v>
                </c:pt>
                <c:pt idx="120">
                  <c:v>1154.8</c:v>
                </c:pt>
                <c:pt idx="121">
                  <c:v>1171</c:v>
                </c:pt>
                <c:pt idx="122">
                  <c:v>1179.8</c:v>
                </c:pt>
                <c:pt idx="123">
                  <c:v>1197.0999999999999</c:v>
                </c:pt>
                <c:pt idx="124">
                  <c:v>1210.4000000000001</c:v>
                </c:pt>
                <c:pt idx="125">
                  <c:v>1228.5999999999999</c:v>
                </c:pt>
                <c:pt idx="126">
                  <c:v>1241.4000000000001</c:v>
                </c:pt>
                <c:pt idx="127">
                  <c:v>1259.4000000000001</c:v>
                </c:pt>
                <c:pt idx="128">
                  <c:v>1274.0999999999999</c:v>
                </c:pt>
                <c:pt idx="129">
                  <c:v>1295.0999999999999</c:v>
                </c:pt>
                <c:pt idx="130">
                  <c:v>1312.7</c:v>
                </c:pt>
                <c:pt idx="131">
                  <c:v>1331.9</c:v>
                </c:pt>
                <c:pt idx="132">
                  <c:v>1350.7</c:v>
                </c:pt>
                <c:pt idx="133">
                  <c:v>1374</c:v>
                </c:pt>
                <c:pt idx="134">
                  <c:v>1389.3</c:v>
                </c:pt>
                <c:pt idx="135">
                  <c:v>1412.3</c:v>
                </c:pt>
                <c:pt idx="136">
                  <c:v>1433.6</c:v>
                </c:pt>
                <c:pt idx="137">
                  <c:v>1457</c:v>
                </c:pt>
                <c:pt idx="138">
                  <c:v>1477</c:v>
                </c:pt>
                <c:pt idx="139">
                  <c:v>1502.3</c:v>
                </c:pt>
                <c:pt idx="140">
                  <c:v>1524</c:v>
                </c:pt>
                <c:pt idx="141">
                  <c:v>1549.1</c:v>
                </c:pt>
                <c:pt idx="142">
                  <c:v>1575.1</c:v>
                </c:pt>
                <c:pt idx="143">
                  <c:v>1599.9</c:v>
                </c:pt>
                <c:pt idx="144">
                  <c:v>1628.1</c:v>
                </c:pt>
                <c:pt idx="145">
                  <c:v>1656</c:v>
                </c:pt>
                <c:pt idx="146">
                  <c:v>1682.2</c:v>
                </c:pt>
                <c:pt idx="147">
                  <c:v>1711.8</c:v>
                </c:pt>
                <c:pt idx="148">
                  <c:v>1746.2</c:v>
                </c:pt>
                <c:pt idx="149">
                  <c:v>1771.2</c:v>
                </c:pt>
                <c:pt idx="150">
                  <c:v>1805.8</c:v>
                </c:pt>
                <c:pt idx="151">
                  <c:v>1834.8</c:v>
                </c:pt>
                <c:pt idx="152">
                  <c:v>1873.2</c:v>
                </c:pt>
                <c:pt idx="153">
                  <c:v>1902.2</c:v>
                </c:pt>
                <c:pt idx="154">
                  <c:v>1944.6</c:v>
                </c:pt>
                <c:pt idx="155">
                  <c:v>1973.6</c:v>
                </c:pt>
                <c:pt idx="156">
                  <c:v>2023.3</c:v>
                </c:pt>
                <c:pt idx="157">
                  <c:v>2048.6999999999998</c:v>
                </c:pt>
                <c:pt idx="158">
                  <c:v>2097</c:v>
                </c:pt>
                <c:pt idx="159">
                  <c:v>2125.5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9F-44D6-AB01-B9D23EFF7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485648"/>
        <c:axId val="1200486008"/>
      </c:scatterChart>
      <c:valAx>
        <c:axId val="1200485648"/>
        <c:scaling>
          <c:orientation val="minMax"/>
          <c:max val="16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solidFill>
                      <a:sysClr val="windowText" lastClr="000000"/>
                    </a:solidFill>
                  </a:rPr>
                  <a:t>Distance</a:t>
                </a:r>
                <a:r>
                  <a:rPr lang="en-GB" sz="1200" baseline="0">
                    <a:solidFill>
                      <a:sysClr val="windowText" lastClr="000000"/>
                    </a:solidFill>
                  </a:rPr>
                  <a:t> Along Profile in Pixels</a:t>
                </a:r>
                <a:endParaRPr lang="en-GB" sz="12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486008"/>
        <c:crosses val="autoZero"/>
        <c:crossBetween val="midCat"/>
        <c:majorUnit val="40"/>
      </c:valAx>
      <c:valAx>
        <c:axId val="120048600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485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230526268962143"/>
          <c:y val="0.54797222222222219"/>
          <c:w val="0.22932247875795186"/>
          <c:h val="0.24110462962962964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tx1"/>
                </a:solidFill>
              </a:rPr>
              <a:t>Horizontal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639326334208223"/>
          <c:y val="0.17784703995333917"/>
          <c:w val="0.77060520559930001"/>
          <c:h val="0.68945282881306502"/>
        </c:manualLayout>
      </c:layout>
      <c:scatterChart>
        <c:scatterStyle val="smoothMarker"/>
        <c:varyColors val="0"/>
        <c:ser>
          <c:idx val="0"/>
          <c:order val="0"/>
          <c:tx>
            <c:v>Signal Intensity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'HC Tra Uniformity'!$B$6:$B$165</c:f>
              <c:numCache>
                <c:formatCode>General</c:formatCode>
                <c:ptCount val="160"/>
                <c:pt idx="0">
                  <c:v>1992.6</c:v>
                </c:pt>
                <c:pt idx="1">
                  <c:v>1957.7</c:v>
                </c:pt>
                <c:pt idx="2">
                  <c:v>1926.1</c:v>
                </c:pt>
                <c:pt idx="3">
                  <c:v>1893.1</c:v>
                </c:pt>
                <c:pt idx="4">
                  <c:v>1863.9</c:v>
                </c:pt>
                <c:pt idx="5">
                  <c:v>1830.3</c:v>
                </c:pt>
                <c:pt idx="6">
                  <c:v>1802.8</c:v>
                </c:pt>
                <c:pt idx="7">
                  <c:v>1774.3</c:v>
                </c:pt>
                <c:pt idx="8">
                  <c:v>1746.3</c:v>
                </c:pt>
                <c:pt idx="9">
                  <c:v>1715.4</c:v>
                </c:pt>
                <c:pt idx="10">
                  <c:v>1691.2</c:v>
                </c:pt>
                <c:pt idx="11">
                  <c:v>1664.1</c:v>
                </c:pt>
                <c:pt idx="12">
                  <c:v>1639.4</c:v>
                </c:pt>
                <c:pt idx="13">
                  <c:v>1609.8</c:v>
                </c:pt>
                <c:pt idx="14">
                  <c:v>1590.3</c:v>
                </c:pt>
                <c:pt idx="15">
                  <c:v>1565.1</c:v>
                </c:pt>
                <c:pt idx="16">
                  <c:v>1545</c:v>
                </c:pt>
                <c:pt idx="17">
                  <c:v>1518.5</c:v>
                </c:pt>
                <c:pt idx="18">
                  <c:v>1498.1</c:v>
                </c:pt>
                <c:pt idx="19">
                  <c:v>1475.2</c:v>
                </c:pt>
                <c:pt idx="20">
                  <c:v>1456.9</c:v>
                </c:pt>
                <c:pt idx="21">
                  <c:v>1432.3</c:v>
                </c:pt>
                <c:pt idx="22">
                  <c:v>1414.6</c:v>
                </c:pt>
                <c:pt idx="23">
                  <c:v>1394.7</c:v>
                </c:pt>
                <c:pt idx="24">
                  <c:v>1376.5</c:v>
                </c:pt>
                <c:pt idx="25">
                  <c:v>1353</c:v>
                </c:pt>
                <c:pt idx="26">
                  <c:v>1337</c:v>
                </c:pt>
                <c:pt idx="27">
                  <c:v>1319.2</c:v>
                </c:pt>
                <c:pt idx="28">
                  <c:v>1304.4000000000001</c:v>
                </c:pt>
                <c:pt idx="29">
                  <c:v>1286.3</c:v>
                </c:pt>
                <c:pt idx="30">
                  <c:v>1271.0999999999999</c:v>
                </c:pt>
                <c:pt idx="31">
                  <c:v>1251.5999999999999</c:v>
                </c:pt>
                <c:pt idx="32">
                  <c:v>1240.2</c:v>
                </c:pt>
                <c:pt idx="33">
                  <c:v>1222.0999999999999</c:v>
                </c:pt>
                <c:pt idx="34">
                  <c:v>1208.2</c:v>
                </c:pt>
                <c:pt idx="35">
                  <c:v>1193.9000000000001</c:v>
                </c:pt>
                <c:pt idx="36">
                  <c:v>1179.4000000000001</c:v>
                </c:pt>
                <c:pt idx="37">
                  <c:v>1161</c:v>
                </c:pt>
                <c:pt idx="38">
                  <c:v>1152.5999999999999</c:v>
                </c:pt>
                <c:pt idx="39">
                  <c:v>1137.5</c:v>
                </c:pt>
                <c:pt idx="40">
                  <c:v>1126</c:v>
                </c:pt>
                <c:pt idx="41">
                  <c:v>1113.2</c:v>
                </c:pt>
                <c:pt idx="42">
                  <c:v>1103.2</c:v>
                </c:pt>
                <c:pt idx="43">
                  <c:v>1089.7</c:v>
                </c:pt>
                <c:pt idx="44">
                  <c:v>1080.2</c:v>
                </c:pt>
                <c:pt idx="45">
                  <c:v>1070.5999999999999</c:v>
                </c:pt>
                <c:pt idx="46">
                  <c:v>1057.8</c:v>
                </c:pt>
                <c:pt idx="47">
                  <c:v>1045.9000000000001</c:v>
                </c:pt>
                <c:pt idx="48">
                  <c:v>1037.0999999999999</c:v>
                </c:pt>
                <c:pt idx="49">
                  <c:v>1027.2</c:v>
                </c:pt>
                <c:pt idx="50">
                  <c:v>1019.4</c:v>
                </c:pt>
                <c:pt idx="51">
                  <c:v>1008.9</c:v>
                </c:pt>
                <c:pt idx="52">
                  <c:v>1004.7</c:v>
                </c:pt>
                <c:pt idx="53">
                  <c:v>993.2</c:v>
                </c:pt>
                <c:pt idx="54">
                  <c:v>988.2</c:v>
                </c:pt>
                <c:pt idx="55">
                  <c:v>979.9</c:v>
                </c:pt>
                <c:pt idx="56">
                  <c:v>970.3</c:v>
                </c:pt>
                <c:pt idx="57">
                  <c:v>962.9</c:v>
                </c:pt>
                <c:pt idx="58">
                  <c:v>959</c:v>
                </c:pt>
                <c:pt idx="59">
                  <c:v>950.5</c:v>
                </c:pt>
                <c:pt idx="60">
                  <c:v>944.7</c:v>
                </c:pt>
                <c:pt idx="61">
                  <c:v>935.9</c:v>
                </c:pt>
                <c:pt idx="62">
                  <c:v>932.3</c:v>
                </c:pt>
                <c:pt idx="63">
                  <c:v>927.1</c:v>
                </c:pt>
                <c:pt idx="64">
                  <c:v>921.7</c:v>
                </c:pt>
                <c:pt idx="65">
                  <c:v>916.8</c:v>
                </c:pt>
                <c:pt idx="66">
                  <c:v>916.1</c:v>
                </c:pt>
                <c:pt idx="67">
                  <c:v>914.4</c:v>
                </c:pt>
                <c:pt idx="68">
                  <c:v>909</c:v>
                </c:pt>
                <c:pt idx="69">
                  <c:v>906.1</c:v>
                </c:pt>
                <c:pt idx="70">
                  <c:v>905.7</c:v>
                </c:pt>
                <c:pt idx="71">
                  <c:v>899.2</c:v>
                </c:pt>
                <c:pt idx="72">
                  <c:v>896.9</c:v>
                </c:pt>
                <c:pt idx="73">
                  <c:v>892.8</c:v>
                </c:pt>
                <c:pt idx="74">
                  <c:v>892.7</c:v>
                </c:pt>
                <c:pt idx="75">
                  <c:v>890</c:v>
                </c:pt>
                <c:pt idx="76">
                  <c:v>890.6</c:v>
                </c:pt>
                <c:pt idx="77">
                  <c:v>891.1</c:v>
                </c:pt>
                <c:pt idx="78">
                  <c:v>885.6</c:v>
                </c:pt>
                <c:pt idx="79">
                  <c:v>884.1</c:v>
                </c:pt>
                <c:pt idx="80">
                  <c:v>884.3</c:v>
                </c:pt>
                <c:pt idx="81">
                  <c:v>887</c:v>
                </c:pt>
                <c:pt idx="82">
                  <c:v>892.3</c:v>
                </c:pt>
                <c:pt idx="83">
                  <c:v>887.4</c:v>
                </c:pt>
                <c:pt idx="84">
                  <c:v>888.7</c:v>
                </c:pt>
                <c:pt idx="85">
                  <c:v>891.4</c:v>
                </c:pt>
                <c:pt idx="86">
                  <c:v>895.9</c:v>
                </c:pt>
                <c:pt idx="87">
                  <c:v>895.7</c:v>
                </c:pt>
                <c:pt idx="88">
                  <c:v>899</c:v>
                </c:pt>
                <c:pt idx="89">
                  <c:v>899.5</c:v>
                </c:pt>
                <c:pt idx="90">
                  <c:v>902.7</c:v>
                </c:pt>
                <c:pt idx="91">
                  <c:v>906.4</c:v>
                </c:pt>
                <c:pt idx="92">
                  <c:v>909.3</c:v>
                </c:pt>
                <c:pt idx="93">
                  <c:v>911.7</c:v>
                </c:pt>
                <c:pt idx="94">
                  <c:v>916.5</c:v>
                </c:pt>
                <c:pt idx="95">
                  <c:v>921.8</c:v>
                </c:pt>
                <c:pt idx="96">
                  <c:v>923.7</c:v>
                </c:pt>
                <c:pt idx="97">
                  <c:v>932.5</c:v>
                </c:pt>
                <c:pt idx="98">
                  <c:v>938.5</c:v>
                </c:pt>
                <c:pt idx="99">
                  <c:v>938.3</c:v>
                </c:pt>
                <c:pt idx="100">
                  <c:v>948.4</c:v>
                </c:pt>
                <c:pt idx="101">
                  <c:v>953</c:v>
                </c:pt>
                <c:pt idx="102">
                  <c:v>960</c:v>
                </c:pt>
                <c:pt idx="103">
                  <c:v>967.3</c:v>
                </c:pt>
                <c:pt idx="104">
                  <c:v>974.8</c:v>
                </c:pt>
                <c:pt idx="105">
                  <c:v>983.3</c:v>
                </c:pt>
                <c:pt idx="106">
                  <c:v>993.2</c:v>
                </c:pt>
                <c:pt idx="107">
                  <c:v>999.1</c:v>
                </c:pt>
                <c:pt idx="108">
                  <c:v>1008.4</c:v>
                </c:pt>
                <c:pt idx="109">
                  <c:v>1016.3</c:v>
                </c:pt>
                <c:pt idx="110">
                  <c:v>1031.4000000000001</c:v>
                </c:pt>
                <c:pt idx="111">
                  <c:v>1039.2</c:v>
                </c:pt>
                <c:pt idx="112">
                  <c:v>1049.9000000000001</c:v>
                </c:pt>
                <c:pt idx="113">
                  <c:v>1058.8</c:v>
                </c:pt>
                <c:pt idx="114">
                  <c:v>1070</c:v>
                </c:pt>
                <c:pt idx="115">
                  <c:v>1080.3</c:v>
                </c:pt>
                <c:pt idx="116">
                  <c:v>1097.5</c:v>
                </c:pt>
                <c:pt idx="117">
                  <c:v>1110.3</c:v>
                </c:pt>
                <c:pt idx="118">
                  <c:v>1120.9000000000001</c:v>
                </c:pt>
                <c:pt idx="119">
                  <c:v>1134.5</c:v>
                </c:pt>
                <c:pt idx="120">
                  <c:v>1147.4000000000001</c:v>
                </c:pt>
                <c:pt idx="121">
                  <c:v>1158.2</c:v>
                </c:pt>
                <c:pt idx="122">
                  <c:v>1177.5</c:v>
                </c:pt>
                <c:pt idx="123">
                  <c:v>1192.4000000000001</c:v>
                </c:pt>
                <c:pt idx="124">
                  <c:v>1206.5</c:v>
                </c:pt>
                <c:pt idx="125">
                  <c:v>1221.3</c:v>
                </c:pt>
                <c:pt idx="126">
                  <c:v>1240.2</c:v>
                </c:pt>
                <c:pt idx="127">
                  <c:v>1251</c:v>
                </c:pt>
                <c:pt idx="128">
                  <c:v>1273.4000000000001</c:v>
                </c:pt>
                <c:pt idx="129">
                  <c:v>1288.2</c:v>
                </c:pt>
                <c:pt idx="130">
                  <c:v>1308.9000000000001</c:v>
                </c:pt>
                <c:pt idx="131">
                  <c:v>1327</c:v>
                </c:pt>
                <c:pt idx="132">
                  <c:v>1348.7</c:v>
                </c:pt>
                <c:pt idx="133">
                  <c:v>1365.5</c:v>
                </c:pt>
                <c:pt idx="134">
                  <c:v>1385.2</c:v>
                </c:pt>
                <c:pt idx="135">
                  <c:v>1404.2</c:v>
                </c:pt>
                <c:pt idx="136">
                  <c:v>1428.1</c:v>
                </c:pt>
                <c:pt idx="137">
                  <c:v>1448.7</c:v>
                </c:pt>
                <c:pt idx="138">
                  <c:v>1472.3</c:v>
                </c:pt>
                <c:pt idx="139">
                  <c:v>1491.8</c:v>
                </c:pt>
                <c:pt idx="140">
                  <c:v>1519.9</c:v>
                </c:pt>
                <c:pt idx="141">
                  <c:v>1541.5</c:v>
                </c:pt>
                <c:pt idx="142">
                  <c:v>1568.7</c:v>
                </c:pt>
                <c:pt idx="143">
                  <c:v>1587.5</c:v>
                </c:pt>
                <c:pt idx="144">
                  <c:v>1616.9</c:v>
                </c:pt>
                <c:pt idx="145">
                  <c:v>1643.6</c:v>
                </c:pt>
                <c:pt idx="146">
                  <c:v>1670.5</c:v>
                </c:pt>
                <c:pt idx="147">
                  <c:v>1695.5</c:v>
                </c:pt>
                <c:pt idx="148">
                  <c:v>1728.5</c:v>
                </c:pt>
                <c:pt idx="149">
                  <c:v>1754.8</c:v>
                </c:pt>
                <c:pt idx="150">
                  <c:v>1786.5</c:v>
                </c:pt>
                <c:pt idx="151">
                  <c:v>1817</c:v>
                </c:pt>
                <c:pt idx="152">
                  <c:v>1848.5</c:v>
                </c:pt>
                <c:pt idx="153">
                  <c:v>1880.6</c:v>
                </c:pt>
                <c:pt idx="154">
                  <c:v>1916.2</c:v>
                </c:pt>
                <c:pt idx="155">
                  <c:v>1948.9</c:v>
                </c:pt>
                <c:pt idx="156">
                  <c:v>1979.6</c:v>
                </c:pt>
                <c:pt idx="157">
                  <c:v>2013.9</c:v>
                </c:pt>
                <c:pt idx="158">
                  <c:v>2050.3000000000002</c:v>
                </c:pt>
                <c:pt idx="159">
                  <c:v>2090.4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D6-4D84-8402-134A7C4AEE79}"/>
            </c:ext>
          </c:extLst>
        </c:ser>
        <c:ser>
          <c:idx val="1"/>
          <c:order val="1"/>
          <c:tx>
            <c:v>Central ROI Mean Signal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160</c:v>
              </c:pt>
            </c:numLit>
          </c:xVal>
          <c:yVal>
            <c:numRef>
              <c:f>('HC Tra Uniformity'!$C$6,'HC Tra Uniformity'!$C$6)</c:f>
              <c:numCache>
                <c:formatCode>General</c:formatCode>
                <c:ptCount val="2"/>
                <c:pt idx="0">
                  <c:v>895.04499999999996</c:v>
                </c:pt>
                <c:pt idx="1">
                  <c:v>895.04499999999996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6D6-4D84-8402-134A7C4AE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485648"/>
        <c:axId val="1200486008"/>
      </c:scatterChart>
      <c:valAx>
        <c:axId val="1200485648"/>
        <c:scaling>
          <c:orientation val="minMax"/>
          <c:max val="16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486008"/>
        <c:crosses val="autoZero"/>
        <c:crossBetween val="midCat"/>
        <c:majorUnit val="40"/>
      </c:valAx>
      <c:valAx>
        <c:axId val="120048600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485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9942390675741803"/>
          <c:y val="0.21087345679012345"/>
          <c:w val="0.45088873112172456"/>
          <c:h val="0.24663508092309661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tx1"/>
                </a:solidFill>
              </a:rPr>
              <a:t>Vertical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639326334208223"/>
          <c:y val="0.17784703995333917"/>
          <c:w val="0.77060520559930001"/>
          <c:h val="0.68945282881306502"/>
        </c:manualLayout>
      </c:layout>
      <c:scatterChart>
        <c:scatterStyle val="smoothMarker"/>
        <c:varyColors val="0"/>
        <c:ser>
          <c:idx val="0"/>
          <c:order val="0"/>
          <c:tx>
            <c:v>Signal Intensity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'HC Tra Uniformity'!$G$6:$G$165</c:f>
              <c:numCache>
                <c:formatCode>General</c:formatCode>
                <c:ptCount val="160"/>
                <c:pt idx="0">
                  <c:v>1441.8</c:v>
                </c:pt>
                <c:pt idx="1">
                  <c:v>1429.9</c:v>
                </c:pt>
                <c:pt idx="2">
                  <c:v>1406.3</c:v>
                </c:pt>
                <c:pt idx="3">
                  <c:v>1403.4</c:v>
                </c:pt>
                <c:pt idx="4">
                  <c:v>1376.8</c:v>
                </c:pt>
                <c:pt idx="5">
                  <c:v>1373.2</c:v>
                </c:pt>
                <c:pt idx="6">
                  <c:v>1354.2</c:v>
                </c:pt>
                <c:pt idx="7">
                  <c:v>1346.8</c:v>
                </c:pt>
                <c:pt idx="8">
                  <c:v>1324.4</c:v>
                </c:pt>
                <c:pt idx="9">
                  <c:v>1321.5</c:v>
                </c:pt>
                <c:pt idx="10">
                  <c:v>1301.0999999999999</c:v>
                </c:pt>
                <c:pt idx="11">
                  <c:v>1295.9000000000001</c:v>
                </c:pt>
                <c:pt idx="12">
                  <c:v>1276.2</c:v>
                </c:pt>
                <c:pt idx="13">
                  <c:v>1267.2</c:v>
                </c:pt>
                <c:pt idx="14">
                  <c:v>1252.7</c:v>
                </c:pt>
                <c:pt idx="15">
                  <c:v>1245.5</c:v>
                </c:pt>
                <c:pt idx="16">
                  <c:v>1228.5</c:v>
                </c:pt>
                <c:pt idx="17">
                  <c:v>1221.7</c:v>
                </c:pt>
                <c:pt idx="18">
                  <c:v>1206.7</c:v>
                </c:pt>
                <c:pt idx="19">
                  <c:v>1199.5999999999999</c:v>
                </c:pt>
                <c:pt idx="20">
                  <c:v>1187.2</c:v>
                </c:pt>
                <c:pt idx="21">
                  <c:v>1178.9000000000001</c:v>
                </c:pt>
                <c:pt idx="22">
                  <c:v>1166.9000000000001</c:v>
                </c:pt>
                <c:pt idx="23">
                  <c:v>1156.0999999999999</c:v>
                </c:pt>
                <c:pt idx="24">
                  <c:v>1141.4000000000001</c:v>
                </c:pt>
                <c:pt idx="25">
                  <c:v>1138.5</c:v>
                </c:pt>
                <c:pt idx="26">
                  <c:v>1126.8</c:v>
                </c:pt>
                <c:pt idx="27">
                  <c:v>1118.5999999999999</c:v>
                </c:pt>
                <c:pt idx="28">
                  <c:v>1104</c:v>
                </c:pt>
                <c:pt idx="29">
                  <c:v>1100.4000000000001</c:v>
                </c:pt>
                <c:pt idx="30">
                  <c:v>1086.7</c:v>
                </c:pt>
                <c:pt idx="31">
                  <c:v>1083.3</c:v>
                </c:pt>
                <c:pt idx="32">
                  <c:v>1073.8</c:v>
                </c:pt>
                <c:pt idx="33">
                  <c:v>1066.4000000000001</c:v>
                </c:pt>
                <c:pt idx="34">
                  <c:v>1052.2</c:v>
                </c:pt>
                <c:pt idx="35">
                  <c:v>1050.5999999999999</c:v>
                </c:pt>
                <c:pt idx="36">
                  <c:v>1039.5</c:v>
                </c:pt>
                <c:pt idx="37">
                  <c:v>1033.3</c:v>
                </c:pt>
                <c:pt idx="38">
                  <c:v>1025.7</c:v>
                </c:pt>
                <c:pt idx="39">
                  <c:v>1019.1</c:v>
                </c:pt>
                <c:pt idx="40">
                  <c:v>1012.9</c:v>
                </c:pt>
                <c:pt idx="41">
                  <c:v>1003.4</c:v>
                </c:pt>
                <c:pt idx="42">
                  <c:v>999.3</c:v>
                </c:pt>
                <c:pt idx="43">
                  <c:v>993.1</c:v>
                </c:pt>
                <c:pt idx="44">
                  <c:v>985.2</c:v>
                </c:pt>
                <c:pt idx="45">
                  <c:v>981.9</c:v>
                </c:pt>
                <c:pt idx="46">
                  <c:v>974</c:v>
                </c:pt>
                <c:pt idx="47">
                  <c:v>969.9</c:v>
                </c:pt>
                <c:pt idx="48">
                  <c:v>963.5</c:v>
                </c:pt>
                <c:pt idx="49">
                  <c:v>958.8</c:v>
                </c:pt>
                <c:pt idx="50">
                  <c:v>953.6</c:v>
                </c:pt>
                <c:pt idx="51">
                  <c:v>949.7</c:v>
                </c:pt>
                <c:pt idx="52">
                  <c:v>942.2</c:v>
                </c:pt>
                <c:pt idx="53">
                  <c:v>938.5</c:v>
                </c:pt>
                <c:pt idx="54">
                  <c:v>932.1</c:v>
                </c:pt>
                <c:pt idx="55">
                  <c:v>930.7</c:v>
                </c:pt>
                <c:pt idx="56">
                  <c:v>926.5</c:v>
                </c:pt>
                <c:pt idx="57">
                  <c:v>922</c:v>
                </c:pt>
                <c:pt idx="58">
                  <c:v>916.3</c:v>
                </c:pt>
                <c:pt idx="59">
                  <c:v>915.6</c:v>
                </c:pt>
                <c:pt idx="60">
                  <c:v>913.1</c:v>
                </c:pt>
                <c:pt idx="61">
                  <c:v>907.1</c:v>
                </c:pt>
                <c:pt idx="62">
                  <c:v>907.3</c:v>
                </c:pt>
                <c:pt idx="63">
                  <c:v>899.5</c:v>
                </c:pt>
                <c:pt idx="64">
                  <c:v>899.7</c:v>
                </c:pt>
                <c:pt idx="65">
                  <c:v>897.9</c:v>
                </c:pt>
                <c:pt idx="66">
                  <c:v>897.7</c:v>
                </c:pt>
                <c:pt idx="67">
                  <c:v>894.4</c:v>
                </c:pt>
                <c:pt idx="68">
                  <c:v>894.8</c:v>
                </c:pt>
                <c:pt idx="69">
                  <c:v>890.1</c:v>
                </c:pt>
                <c:pt idx="70">
                  <c:v>893.4</c:v>
                </c:pt>
                <c:pt idx="71">
                  <c:v>887.8</c:v>
                </c:pt>
                <c:pt idx="72">
                  <c:v>887.3</c:v>
                </c:pt>
                <c:pt idx="73">
                  <c:v>885.3</c:v>
                </c:pt>
                <c:pt idx="74">
                  <c:v>886.8</c:v>
                </c:pt>
                <c:pt idx="75">
                  <c:v>885.8</c:v>
                </c:pt>
                <c:pt idx="76">
                  <c:v>889.7</c:v>
                </c:pt>
                <c:pt idx="77">
                  <c:v>883.9</c:v>
                </c:pt>
                <c:pt idx="78">
                  <c:v>888</c:v>
                </c:pt>
                <c:pt idx="79">
                  <c:v>886.3</c:v>
                </c:pt>
                <c:pt idx="80">
                  <c:v>889.1</c:v>
                </c:pt>
                <c:pt idx="81">
                  <c:v>887.8</c:v>
                </c:pt>
                <c:pt idx="82">
                  <c:v>888.2</c:v>
                </c:pt>
                <c:pt idx="83">
                  <c:v>889</c:v>
                </c:pt>
                <c:pt idx="84">
                  <c:v>893.3</c:v>
                </c:pt>
                <c:pt idx="85">
                  <c:v>895.5</c:v>
                </c:pt>
                <c:pt idx="86">
                  <c:v>897.7</c:v>
                </c:pt>
                <c:pt idx="87">
                  <c:v>898.9</c:v>
                </c:pt>
                <c:pt idx="88">
                  <c:v>903.5</c:v>
                </c:pt>
                <c:pt idx="89">
                  <c:v>904.1</c:v>
                </c:pt>
                <c:pt idx="90">
                  <c:v>907.4</c:v>
                </c:pt>
                <c:pt idx="91">
                  <c:v>911.3</c:v>
                </c:pt>
                <c:pt idx="92">
                  <c:v>916.4</c:v>
                </c:pt>
                <c:pt idx="93">
                  <c:v>915.7</c:v>
                </c:pt>
                <c:pt idx="94">
                  <c:v>921.2</c:v>
                </c:pt>
                <c:pt idx="95">
                  <c:v>922.9</c:v>
                </c:pt>
                <c:pt idx="96">
                  <c:v>929</c:v>
                </c:pt>
                <c:pt idx="97">
                  <c:v>931.2</c:v>
                </c:pt>
                <c:pt idx="98">
                  <c:v>940</c:v>
                </c:pt>
                <c:pt idx="99">
                  <c:v>941.8</c:v>
                </c:pt>
                <c:pt idx="100">
                  <c:v>950.2</c:v>
                </c:pt>
                <c:pt idx="101">
                  <c:v>951.9</c:v>
                </c:pt>
                <c:pt idx="102">
                  <c:v>963.2</c:v>
                </c:pt>
                <c:pt idx="103">
                  <c:v>964.5</c:v>
                </c:pt>
                <c:pt idx="104">
                  <c:v>975.9</c:v>
                </c:pt>
                <c:pt idx="105">
                  <c:v>977.6</c:v>
                </c:pt>
                <c:pt idx="106">
                  <c:v>991.9</c:v>
                </c:pt>
                <c:pt idx="107">
                  <c:v>994.6</c:v>
                </c:pt>
                <c:pt idx="108">
                  <c:v>1001.1</c:v>
                </c:pt>
                <c:pt idx="109">
                  <c:v>1008.3</c:v>
                </c:pt>
                <c:pt idx="110">
                  <c:v>1020.6</c:v>
                </c:pt>
                <c:pt idx="111">
                  <c:v>1027</c:v>
                </c:pt>
                <c:pt idx="112">
                  <c:v>1038.9000000000001</c:v>
                </c:pt>
                <c:pt idx="113">
                  <c:v>1040.9000000000001</c:v>
                </c:pt>
                <c:pt idx="114">
                  <c:v>1056.9000000000001</c:v>
                </c:pt>
                <c:pt idx="115">
                  <c:v>1066.5999999999999</c:v>
                </c:pt>
                <c:pt idx="116">
                  <c:v>1081.5</c:v>
                </c:pt>
                <c:pt idx="117">
                  <c:v>1085.0999999999999</c:v>
                </c:pt>
                <c:pt idx="118">
                  <c:v>1101</c:v>
                </c:pt>
                <c:pt idx="119">
                  <c:v>1108.4000000000001</c:v>
                </c:pt>
                <c:pt idx="120">
                  <c:v>1123.7</c:v>
                </c:pt>
                <c:pt idx="121">
                  <c:v>1131.9000000000001</c:v>
                </c:pt>
                <c:pt idx="122">
                  <c:v>1148.5999999999999</c:v>
                </c:pt>
                <c:pt idx="123">
                  <c:v>1157.9000000000001</c:v>
                </c:pt>
                <c:pt idx="124">
                  <c:v>1176.2</c:v>
                </c:pt>
                <c:pt idx="125">
                  <c:v>1184.8</c:v>
                </c:pt>
                <c:pt idx="126">
                  <c:v>1200.2</c:v>
                </c:pt>
                <c:pt idx="127">
                  <c:v>1214.8</c:v>
                </c:pt>
                <c:pt idx="128">
                  <c:v>1229.9000000000001</c:v>
                </c:pt>
                <c:pt idx="129">
                  <c:v>1242.8</c:v>
                </c:pt>
                <c:pt idx="130">
                  <c:v>1265.0999999999999</c:v>
                </c:pt>
                <c:pt idx="131">
                  <c:v>1277</c:v>
                </c:pt>
                <c:pt idx="132">
                  <c:v>1298.3</c:v>
                </c:pt>
                <c:pt idx="133">
                  <c:v>1314.9</c:v>
                </c:pt>
                <c:pt idx="134">
                  <c:v>1336</c:v>
                </c:pt>
                <c:pt idx="135">
                  <c:v>1350.8</c:v>
                </c:pt>
                <c:pt idx="136">
                  <c:v>1373.5</c:v>
                </c:pt>
                <c:pt idx="137">
                  <c:v>1391.5</c:v>
                </c:pt>
                <c:pt idx="138">
                  <c:v>1415</c:v>
                </c:pt>
                <c:pt idx="139">
                  <c:v>1432.7</c:v>
                </c:pt>
                <c:pt idx="140">
                  <c:v>1458.2</c:v>
                </c:pt>
                <c:pt idx="141">
                  <c:v>1480.6</c:v>
                </c:pt>
                <c:pt idx="142">
                  <c:v>1504.7</c:v>
                </c:pt>
                <c:pt idx="143">
                  <c:v>1525</c:v>
                </c:pt>
                <c:pt idx="144">
                  <c:v>1553.2</c:v>
                </c:pt>
                <c:pt idx="145">
                  <c:v>1575.5</c:v>
                </c:pt>
                <c:pt idx="146">
                  <c:v>1598.6</c:v>
                </c:pt>
                <c:pt idx="147">
                  <c:v>1624.6</c:v>
                </c:pt>
                <c:pt idx="148">
                  <c:v>1651.5</c:v>
                </c:pt>
                <c:pt idx="149">
                  <c:v>1678.8</c:v>
                </c:pt>
                <c:pt idx="150">
                  <c:v>1709.6</c:v>
                </c:pt>
                <c:pt idx="151">
                  <c:v>1739.5</c:v>
                </c:pt>
                <c:pt idx="152">
                  <c:v>1773</c:v>
                </c:pt>
                <c:pt idx="153">
                  <c:v>1802.8</c:v>
                </c:pt>
                <c:pt idx="154">
                  <c:v>1829.7</c:v>
                </c:pt>
                <c:pt idx="155">
                  <c:v>1866.3</c:v>
                </c:pt>
                <c:pt idx="156">
                  <c:v>1900.5</c:v>
                </c:pt>
                <c:pt idx="157">
                  <c:v>1938.6</c:v>
                </c:pt>
                <c:pt idx="158">
                  <c:v>1971.1</c:v>
                </c:pt>
                <c:pt idx="159">
                  <c:v>2010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E1-4809-859E-1A158173BB2D}"/>
            </c:ext>
          </c:extLst>
        </c:ser>
        <c:ser>
          <c:idx val="1"/>
          <c:order val="1"/>
          <c:tx>
            <c:v>Central ROI Mean Signal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160</c:v>
              </c:pt>
            </c:numLit>
          </c:xVal>
          <c:yVal>
            <c:numRef>
              <c:f>('HC Tra Uniformity'!$H$6,'HC Tra Uniformity'!$H$6)</c:f>
              <c:numCache>
                <c:formatCode>General</c:formatCode>
                <c:ptCount val="2"/>
                <c:pt idx="0">
                  <c:v>895.04499999999996</c:v>
                </c:pt>
                <c:pt idx="1">
                  <c:v>895.04499999999996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5E1-4809-859E-1A158173B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485648"/>
        <c:axId val="1200486008"/>
      </c:scatterChart>
      <c:valAx>
        <c:axId val="1200485648"/>
        <c:scaling>
          <c:orientation val="minMax"/>
          <c:max val="16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486008"/>
        <c:crosses val="autoZero"/>
        <c:crossBetween val="midCat"/>
        <c:majorUnit val="40"/>
      </c:valAx>
      <c:valAx>
        <c:axId val="120048600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485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6270074291561013"/>
          <c:y val="0.2069537037037037"/>
          <c:w val="0.45088873112172456"/>
          <c:h val="0.24663508092309661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tx1"/>
                </a:solidFill>
              </a:rPr>
              <a:t>Horizontal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639326334208223"/>
          <c:y val="0.17784703995333917"/>
          <c:w val="0.77060520559930001"/>
          <c:h val="0.68945282881306502"/>
        </c:manualLayout>
      </c:layout>
      <c:scatterChart>
        <c:scatterStyle val="smoothMarker"/>
        <c:varyColors val="0"/>
        <c:ser>
          <c:idx val="0"/>
          <c:order val="0"/>
          <c:tx>
            <c:v>Signal Intensity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'HC Sag Uniformity'!$B$6:$B$165</c:f>
              <c:numCache>
                <c:formatCode>General</c:formatCode>
                <c:ptCount val="160"/>
                <c:pt idx="0">
                  <c:v>1391.7</c:v>
                </c:pt>
                <c:pt idx="1">
                  <c:v>1368.2</c:v>
                </c:pt>
                <c:pt idx="2">
                  <c:v>1361.6</c:v>
                </c:pt>
                <c:pt idx="3">
                  <c:v>1339.1</c:v>
                </c:pt>
                <c:pt idx="4">
                  <c:v>1334</c:v>
                </c:pt>
                <c:pt idx="5">
                  <c:v>1310</c:v>
                </c:pt>
                <c:pt idx="6">
                  <c:v>1307.8</c:v>
                </c:pt>
                <c:pt idx="7">
                  <c:v>1286</c:v>
                </c:pt>
                <c:pt idx="8">
                  <c:v>1280.4000000000001</c:v>
                </c:pt>
                <c:pt idx="9">
                  <c:v>1260.5999999999999</c:v>
                </c:pt>
                <c:pt idx="10">
                  <c:v>1256.9000000000001</c:v>
                </c:pt>
                <c:pt idx="11">
                  <c:v>1238.3</c:v>
                </c:pt>
                <c:pt idx="12">
                  <c:v>1234.5</c:v>
                </c:pt>
                <c:pt idx="13">
                  <c:v>1216.9000000000001</c:v>
                </c:pt>
                <c:pt idx="14">
                  <c:v>1211.3</c:v>
                </c:pt>
                <c:pt idx="15">
                  <c:v>1195.7</c:v>
                </c:pt>
                <c:pt idx="16">
                  <c:v>1187.9000000000001</c:v>
                </c:pt>
                <c:pt idx="17">
                  <c:v>1174.4000000000001</c:v>
                </c:pt>
                <c:pt idx="18">
                  <c:v>1169.5999999999999</c:v>
                </c:pt>
                <c:pt idx="19">
                  <c:v>1151.3</c:v>
                </c:pt>
                <c:pt idx="20">
                  <c:v>1149</c:v>
                </c:pt>
                <c:pt idx="21">
                  <c:v>1134.3</c:v>
                </c:pt>
                <c:pt idx="22">
                  <c:v>1124.5999999999999</c:v>
                </c:pt>
                <c:pt idx="23">
                  <c:v>1112.2</c:v>
                </c:pt>
                <c:pt idx="24">
                  <c:v>1108.8</c:v>
                </c:pt>
                <c:pt idx="25">
                  <c:v>1089.8</c:v>
                </c:pt>
                <c:pt idx="26">
                  <c:v>1089</c:v>
                </c:pt>
                <c:pt idx="27">
                  <c:v>1078.8</c:v>
                </c:pt>
                <c:pt idx="28">
                  <c:v>1070.9000000000001</c:v>
                </c:pt>
                <c:pt idx="29">
                  <c:v>1059.9000000000001</c:v>
                </c:pt>
                <c:pt idx="30">
                  <c:v>1052.0999999999999</c:v>
                </c:pt>
                <c:pt idx="31">
                  <c:v>1041.7</c:v>
                </c:pt>
                <c:pt idx="32">
                  <c:v>1034.5999999999999</c:v>
                </c:pt>
                <c:pt idx="33">
                  <c:v>1029.2</c:v>
                </c:pt>
                <c:pt idx="34">
                  <c:v>1022</c:v>
                </c:pt>
                <c:pt idx="35">
                  <c:v>1011.4</c:v>
                </c:pt>
                <c:pt idx="36">
                  <c:v>1007</c:v>
                </c:pt>
                <c:pt idx="37">
                  <c:v>1000.4</c:v>
                </c:pt>
                <c:pt idx="38">
                  <c:v>991</c:v>
                </c:pt>
                <c:pt idx="39">
                  <c:v>987.8</c:v>
                </c:pt>
                <c:pt idx="40">
                  <c:v>981.8</c:v>
                </c:pt>
                <c:pt idx="41">
                  <c:v>973.6</c:v>
                </c:pt>
                <c:pt idx="42">
                  <c:v>970.3</c:v>
                </c:pt>
                <c:pt idx="43">
                  <c:v>960</c:v>
                </c:pt>
                <c:pt idx="44">
                  <c:v>954.2</c:v>
                </c:pt>
                <c:pt idx="45">
                  <c:v>951.4</c:v>
                </c:pt>
                <c:pt idx="46">
                  <c:v>947</c:v>
                </c:pt>
                <c:pt idx="47">
                  <c:v>943</c:v>
                </c:pt>
                <c:pt idx="48">
                  <c:v>934.9</c:v>
                </c:pt>
                <c:pt idx="49">
                  <c:v>933.9</c:v>
                </c:pt>
                <c:pt idx="50">
                  <c:v>928.2</c:v>
                </c:pt>
                <c:pt idx="51">
                  <c:v>927.5</c:v>
                </c:pt>
                <c:pt idx="52">
                  <c:v>918.5</c:v>
                </c:pt>
                <c:pt idx="53">
                  <c:v>917.7</c:v>
                </c:pt>
                <c:pt idx="54">
                  <c:v>910.2</c:v>
                </c:pt>
                <c:pt idx="55">
                  <c:v>908.2</c:v>
                </c:pt>
                <c:pt idx="56">
                  <c:v>907.1</c:v>
                </c:pt>
                <c:pt idx="57">
                  <c:v>901</c:v>
                </c:pt>
                <c:pt idx="58">
                  <c:v>898.8</c:v>
                </c:pt>
                <c:pt idx="59">
                  <c:v>897.8</c:v>
                </c:pt>
                <c:pt idx="60">
                  <c:v>893.6</c:v>
                </c:pt>
                <c:pt idx="61">
                  <c:v>891.8</c:v>
                </c:pt>
                <c:pt idx="62">
                  <c:v>889.9</c:v>
                </c:pt>
                <c:pt idx="63">
                  <c:v>888.4</c:v>
                </c:pt>
                <c:pt idx="64">
                  <c:v>884.3</c:v>
                </c:pt>
                <c:pt idx="65">
                  <c:v>884.6</c:v>
                </c:pt>
                <c:pt idx="66">
                  <c:v>882</c:v>
                </c:pt>
                <c:pt idx="67">
                  <c:v>879.7</c:v>
                </c:pt>
                <c:pt idx="68">
                  <c:v>876.6</c:v>
                </c:pt>
                <c:pt idx="69">
                  <c:v>878.4</c:v>
                </c:pt>
                <c:pt idx="70">
                  <c:v>877</c:v>
                </c:pt>
                <c:pt idx="71">
                  <c:v>879.5</c:v>
                </c:pt>
                <c:pt idx="72">
                  <c:v>873.9</c:v>
                </c:pt>
                <c:pt idx="73">
                  <c:v>880.6</c:v>
                </c:pt>
                <c:pt idx="74">
                  <c:v>876.1</c:v>
                </c:pt>
                <c:pt idx="75">
                  <c:v>879.4</c:v>
                </c:pt>
                <c:pt idx="76">
                  <c:v>876.4</c:v>
                </c:pt>
                <c:pt idx="77">
                  <c:v>878.5</c:v>
                </c:pt>
                <c:pt idx="78">
                  <c:v>877.3</c:v>
                </c:pt>
                <c:pt idx="79">
                  <c:v>882.4</c:v>
                </c:pt>
                <c:pt idx="80">
                  <c:v>881.3</c:v>
                </c:pt>
                <c:pt idx="81">
                  <c:v>887.1</c:v>
                </c:pt>
                <c:pt idx="82">
                  <c:v>886.1</c:v>
                </c:pt>
                <c:pt idx="83">
                  <c:v>888.9</c:v>
                </c:pt>
                <c:pt idx="84">
                  <c:v>890.5</c:v>
                </c:pt>
                <c:pt idx="85">
                  <c:v>894.1</c:v>
                </c:pt>
                <c:pt idx="86">
                  <c:v>895.4</c:v>
                </c:pt>
                <c:pt idx="87">
                  <c:v>898.2</c:v>
                </c:pt>
                <c:pt idx="88">
                  <c:v>900.5</c:v>
                </c:pt>
                <c:pt idx="89">
                  <c:v>905.6</c:v>
                </c:pt>
                <c:pt idx="90">
                  <c:v>907.3</c:v>
                </c:pt>
                <c:pt idx="91">
                  <c:v>917.1</c:v>
                </c:pt>
                <c:pt idx="92">
                  <c:v>915.4</c:v>
                </c:pt>
                <c:pt idx="93">
                  <c:v>922.9</c:v>
                </c:pt>
                <c:pt idx="94">
                  <c:v>924</c:v>
                </c:pt>
                <c:pt idx="95">
                  <c:v>931.2</c:v>
                </c:pt>
                <c:pt idx="96">
                  <c:v>933</c:v>
                </c:pt>
                <c:pt idx="97">
                  <c:v>942.2</c:v>
                </c:pt>
                <c:pt idx="98">
                  <c:v>946.6</c:v>
                </c:pt>
                <c:pt idx="99">
                  <c:v>957.3</c:v>
                </c:pt>
                <c:pt idx="100">
                  <c:v>958.2</c:v>
                </c:pt>
                <c:pt idx="101">
                  <c:v>967</c:v>
                </c:pt>
                <c:pt idx="102">
                  <c:v>971.2</c:v>
                </c:pt>
                <c:pt idx="103">
                  <c:v>981</c:v>
                </c:pt>
                <c:pt idx="104">
                  <c:v>987.2</c:v>
                </c:pt>
                <c:pt idx="105">
                  <c:v>998.3</c:v>
                </c:pt>
                <c:pt idx="106">
                  <c:v>1001.2</c:v>
                </c:pt>
                <c:pt idx="107">
                  <c:v>1015.7</c:v>
                </c:pt>
                <c:pt idx="108">
                  <c:v>1020.9</c:v>
                </c:pt>
                <c:pt idx="109">
                  <c:v>1033.2</c:v>
                </c:pt>
                <c:pt idx="110">
                  <c:v>1041.3</c:v>
                </c:pt>
                <c:pt idx="111">
                  <c:v>1051.4000000000001</c:v>
                </c:pt>
                <c:pt idx="112">
                  <c:v>1056.9000000000001</c:v>
                </c:pt>
                <c:pt idx="113">
                  <c:v>1072.4000000000001</c:v>
                </c:pt>
                <c:pt idx="114">
                  <c:v>1083.3</c:v>
                </c:pt>
                <c:pt idx="115">
                  <c:v>1094.5999999999999</c:v>
                </c:pt>
                <c:pt idx="116">
                  <c:v>1103.7</c:v>
                </c:pt>
                <c:pt idx="117">
                  <c:v>1118.9000000000001</c:v>
                </c:pt>
                <c:pt idx="118">
                  <c:v>1129.7</c:v>
                </c:pt>
                <c:pt idx="119">
                  <c:v>1142.5</c:v>
                </c:pt>
                <c:pt idx="120">
                  <c:v>1154.8</c:v>
                </c:pt>
                <c:pt idx="121">
                  <c:v>1171</c:v>
                </c:pt>
                <c:pt idx="122">
                  <c:v>1179.8</c:v>
                </c:pt>
                <c:pt idx="123">
                  <c:v>1197.0999999999999</c:v>
                </c:pt>
                <c:pt idx="124">
                  <c:v>1210.4000000000001</c:v>
                </c:pt>
                <c:pt idx="125">
                  <c:v>1228.5999999999999</c:v>
                </c:pt>
                <c:pt idx="126">
                  <c:v>1241.4000000000001</c:v>
                </c:pt>
                <c:pt idx="127">
                  <c:v>1259.4000000000001</c:v>
                </c:pt>
                <c:pt idx="128">
                  <c:v>1274.0999999999999</c:v>
                </c:pt>
                <c:pt idx="129">
                  <c:v>1295.0999999999999</c:v>
                </c:pt>
                <c:pt idx="130">
                  <c:v>1312.7</c:v>
                </c:pt>
                <c:pt idx="131">
                  <c:v>1331.9</c:v>
                </c:pt>
                <c:pt idx="132">
                  <c:v>1350.7</c:v>
                </c:pt>
                <c:pt idx="133">
                  <c:v>1374</c:v>
                </c:pt>
                <c:pt idx="134">
                  <c:v>1389.3</c:v>
                </c:pt>
                <c:pt idx="135">
                  <c:v>1412.3</c:v>
                </c:pt>
                <c:pt idx="136">
                  <c:v>1433.6</c:v>
                </c:pt>
                <c:pt idx="137">
                  <c:v>1457</c:v>
                </c:pt>
                <c:pt idx="138">
                  <c:v>1477</c:v>
                </c:pt>
                <c:pt idx="139">
                  <c:v>1502.3</c:v>
                </c:pt>
                <c:pt idx="140">
                  <c:v>1524</c:v>
                </c:pt>
                <c:pt idx="141">
                  <c:v>1549.1</c:v>
                </c:pt>
                <c:pt idx="142">
                  <c:v>1575.1</c:v>
                </c:pt>
                <c:pt idx="143">
                  <c:v>1599.9</c:v>
                </c:pt>
                <c:pt idx="144">
                  <c:v>1628.1</c:v>
                </c:pt>
                <c:pt idx="145">
                  <c:v>1656</c:v>
                </c:pt>
                <c:pt idx="146">
                  <c:v>1682.2</c:v>
                </c:pt>
                <c:pt idx="147">
                  <c:v>1711.8</c:v>
                </c:pt>
                <c:pt idx="148">
                  <c:v>1746.2</c:v>
                </c:pt>
                <c:pt idx="149">
                  <c:v>1771.2</c:v>
                </c:pt>
                <c:pt idx="150">
                  <c:v>1805.8</c:v>
                </c:pt>
                <c:pt idx="151">
                  <c:v>1834.8</c:v>
                </c:pt>
                <c:pt idx="152">
                  <c:v>1873.2</c:v>
                </c:pt>
                <c:pt idx="153">
                  <c:v>1902.2</c:v>
                </c:pt>
                <c:pt idx="154">
                  <c:v>1944.6</c:v>
                </c:pt>
                <c:pt idx="155">
                  <c:v>1973.6</c:v>
                </c:pt>
                <c:pt idx="156">
                  <c:v>2023.3</c:v>
                </c:pt>
                <c:pt idx="157">
                  <c:v>2048.6999999999998</c:v>
                </c:pt>
                <c:pt idx="158">
                  <c:v>2097</c:v>
                </c:pt>
                <c:pt idx="159">
                  <c:v>2125.5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4F-4685-93A6-13539AAA918E}"/>
            </c:ext>
          </c:extLst>
        </c:ser>
        <c:ser>
          <c:idx val="1"/>
          <c:order val="1"/>
          <c:tx>
            <c:v>Central ROI Mean Signal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160</c:v>
              </c:pt>
            </c:numLit>
          </c:xVal>
          <c:yVal>
            <c:numRef>
              <c:f>('HC Sag Uniformity'!$C$6,'HC Sag Uniformity'!$C$6)</c:f>
              <c:numCache>
                <c:formatCode>General</c:formatCode>
                <c:ptCount val="2"/>
                <c:pt idx="0">
                  <c:v>886.61199999999997</c:v>
                </c:pt>
                <c:pt idx="1">
                  <c:v>886.61199999999997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A4F-4685-93A6-13539AAA9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485648"/>
        <c:axId val="1200486008"/>
      </c:scatterChart>
      <c:valAx>
        <c:axId val="1200485648"/>
        <c:scaling>
          <c:orientation val="minMax"/>
          <c:max val="16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486008"/>
        <c:crosses val="autoZero"/>
        <c:crossBetween val="midCat"/>
        <c:majorUnit val="40"/>
      </c:valAx>
      <c:valAx>
        <c:axId val="120048600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485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580808754837849"/>
          <c:y val="0.19519444444444445"/>
          <c:w val="0.45088873112172456"/>
          <c:h val="0.24663508092309661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tx1"/>
                </a:solidFill>
              </a:rPr>
              <a:t>Vertical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639326334208223"/>
          <c:y val="0.17784703995333917"/>
          <c:w val="0.77060520559930001"/>
          <c:h val="0.68945282881306502"/>
        </c:manualLayout>
      </c:layout>
      <c:scatterChart>
        <c:scatterStyle val="smoothMarker"/>
        <c:varyColors val="0"/>
        <c:ser>
          <c:idx val="0"/>
          <c:order val="0"/>
          <c:tx>
            <c:v>Signal Intensity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'HC Sag Uniformity'!$G$6:$G$165</c:f>
              <c:numCache>
                <c:formatCode>General</c:formatCode>
                <c:ptCount val="160"/>
                <c:pt idx="0">
                  <c:v>1375.5</c:v>
                </c:pt>
                <c:pt idx="1">
                  <c:v>1366.8</c:v>
                </c:pt>
                <c:pt idx="2">
                  <c:v>1363.3</c:v>
                </c:pt>
                <c:pt idx="3">
                  <c:v>1353.2</c:v>
                </c:pt>
                <c:pt idx="4">
                  <c:v>1347.9</c:v>
                </c:pt>
                <c:pt idx="5">
                  <c:v>1336</c:v>
                </c:pt>
                <c:pt idx="6">
                  <c:v>1332.9</c:v>
                </c:pt>
                <c:pt idx="7">
                  <c:v>1320.9</c:v>
                </c:pt>
                <c:pt idx="8">
                  <c:v>1318.1</c:v>
                </c:pt>
                <c:pt idx="9">
                  <c:v>1305.2</c:v>
                </c:pt>
                <c:pt idx="10">
                  <c:v>1302.7</c:v>
                </c:pt>
                <c:pt idx="11">
                  <c:v>1287.0999999999999</c:v>
                </c:pt>
                <c:pt idx="12">
                  <c:v>1282</c:v>
                </c:pt>
                <c:pt idx="13">
                  <c:v>1267.5</c:v>
                </c:pt>
                <c:pt idx="14">
                  <c:v>1263.7</c:v>
                </c:pt>
                <c:pt idx="15">
                  <c:v>1250.5</c:v>
                </c:pt>
                <c:pt idx="16">
                  <c:v>1244.8</c:v>
                </c:pt>
                <c:pt idx="17">
                  <c:v>1232.5</c:v>
                </c:pt>
                <c:pt idx="18">
                  <c:v>1229.2</c:v>
                </c:pt>
                <c:pt idx="19">
                  <c:v>1215.2</c:v>
                </c:pt>
                <c:pt idx="20">
                  <c:v>1210.5</c:v>
                </c:pt>
                <c:pt idx="21">
                  <c:v>1199.3</c:v>
                </c:pt>
                <c:pt idx="22">
                  <c:v>1190.9000000000001</c:v>
                </c:pt>
                <c:pt idx="23">
                  <c:v>1181</c:v>
                </c:pt>
                <c:pt idx="24">
                  <c:v>1176.0999999999999</c:v>
                </c:pt>
                <c:pt idx="25">
                  <c:v>1161.8</c:v>
                </c:pt>
                <c:pt idx="26">
                  <c:v>1156.0999999999999</c:v>
                </c:pt>
                <c:pt idx="27">
                  <c:v>1144.0999999999999</c:v>
                </c:pt>
                <c:pt idx="28">
                  <c:v>1138.7</c:v>
                </c:pt>
                <c:pt idx="29">
                  <c:v>1127.4000000000001</c:v>
                </c:pt>
                <c:pt idx="30">
                  <c:v>1124.3</c:v>
                </c:pt>
                <c:pt idx="31">
                  <c:v>1111.2</c:v>
                </c:pt>
                <c:pt idx="32">
                  <c:v>1104.8</c:v>
                </c:pt>
                <c:pt idx="33">
                  <c:v>1094.4000000000001</c:v>
                </c:pt>
                <c:pt idx="34">
                  <c:v>1089.8</c:v>
                </c:pt>
                <c:pt idx="35">
                  <c:v>1081.5999999999999</c:v>
                </c:pt>
                <c:pt idx="36">
                  <c:v>1072.4000000000001</c:v>
                </c:pt>
                <c:pt idx="37">
                  <c:v>1064</c:v>
                </c:pt>
                <c:pt idx="38">
                  <c:v>1061.2</c:v>
                </c:pt>
                <c:pt idx="39">
                  <c:v>1051.7</c:v>
                </c:pt>
                <c:pt idx="40">
                  <c:v>1048.0999999999999</c:v>
                </c:pt>
                <c:pt idx="41">
                  <c:v>1038.2</c:v>
                </c:pt>
                <c:pt idx="42">
                  <c:v>1031.2</c:v>
                </c:pt>
                <c:pt idx="43">
                  <c:v>1026.7</c:v>
                </c:pt>
                <c:pt idx="44">
                  <c:v>1021.3</c:v>
                </c:pt>
                <c:pt idx="45">
                  <c:v>1013.9</c:v>
                </c:pt>
                <c:pt idx="46">
                  <c:v>1009.7</c:v>
                </c:pt>
                <c:pt idx="47">
                  <c:v>998.7</c:v>
                </c:pt>
                <c:pt idx="48">
                  <c:v>997.9</c:v>
                </c:pt>
                <c:pt idx="49">
                  <c:v>986.2</c:v>
                </c:pt>
                <c:pt idx="50">
                  <c:v>985.2</c:v>
                </c:pt>
                <c:pt idx="51">
                  <c:v>979.3</c:v>
                </c:pt>
                <c:pt idx="52">
                  <c:v>972.6</c:v>
                </c:pt>
                <c:pt idx="53">
                  <c:v>965.1</c:v>
                </c:pt>
                <c:pt idx="54">
                  <c:v>964.3</c:v>
                </c:pt>
                <c:pt idx="55">
                  <c:v>956.7</c:v>
                </c:pt>
                <c:pt idx="56">
                  <c:v>956.5</c:v>
                </c:pt>
                <c:pt idx="57">
                  <c:v>948.5</c:v>
                </c:pt>
                <c:pt idx="58">
                  <c:v>945.8</c:v>
                </c:pt>
                <c:pt idx="59">
                  <c:v>939.9</c:v>
                </c:pt>
                <c:pt idx="60">
                  <c:v>935.8</c:v>
                </c:pt>
                <c:pt idx="61">
                  <c:v>934.2</c:v>
                </c:pt>
                <c:pt idx="62">
                  <c:v>933.2</c:v>
                </c:pt>
                <c:pt idx="63">
                  <c:v>926.6</c:v>
                </c:pt>
                <c:pt idx="64">
                  <c:v>922.6</c:v>
                </c:pt>
                <c:pt idx="65">
                  <c:v>918.8</c:v>
                </c:pt>
                <c:pt idx="66">
                  <c:v>917.8</c:v>
                </c:pt>
                <c:pt idx="67">
                  <c:v>911.7</c:v>
                </c:pt>
                <c:pt idx="68">
                  <c:v>910.5</c:v>
                </c:pt>
                <c:pt idx="69">
                  <c:v>905.8</c:v>
                </c:pt>
                <c:pt idx="70">
                  <c:v>903.8</c:v>
                </c:pt>
                <c:pt idx="71">
                  <c:v>902.6</c:v>
                </c:pt>
                <c:pt idx="72">
                  <c:v>900.7</c:v>
                </c:pt>
                <c:pt idx="73">
                  <c:v>895.1</c:v>
                </c:pt>
                <c:pt idx="74">
                  <c:v>892.8</c:v>
                </c:pt>
                <c:pt idx="75">
                  <c:v>893.5</c:v>
                </c:pt>
                <c:pt idx="76">
                  <c:v>889.9</c:v>
                </c:pt>
                <c:pt idx="77">
                  <c:v>886.3</c:v>
                </c:pt>
                <c:pt idx="78">
                  <c:v>886.7</c:v>
                </c:pt>
                <c:pt idx="79">
                  <c:v>882.8</c:v>
                </c:pt>
                <c:pt idx="80">
                  <c:v>882.3</c:v>
                </c:pt>
                <c:pt idx="81">
                  <c:v>879.9</c:v>
                </c:pt>
                <c:pt idx="82">
                  <c:v>876.5</c:v>
                </c:pt>
                <c:pt idx="83">
                  <c:v>875.7</c:v>
                </c:pt>
                <c:pt idx="84">
                  <c:v>874.3</c:v>
                </c:pt>
                <c:pt idx="85">
                  <c:v>873</c:v>
                </c:pt>
                <c:pt idx="86">
                  <c:v>872.6</c:v>
                </c:pt>
                <c:pt idx="87">
                  <c:v>871.6</c:v>
                </c:pt>
                <c:pt idx="88">
                  <c:v>872.5</c:v>
                </c:pt>
                <c:pt idx="89">
                  <c:v>869.2</c:v>
                </c:pt>
                <c:pt idx="90">
                  <c:v>867.1</c:v>
                </c:pt>
                <c:pt idx="91">
                  <c:v>865</c:v>
                </c:pt>
                <c:pt idx="92">
                  <c:v>865.9</c:v>
                </c:pt>
                <c:pt idx="93">
                  <c:v>863.2</c:v>
                </c:pt>
                <c:pt idx="94">
                  <c:v>865.6</c:v>
                </c:pt>
                <c:pt idx="95">
                  <c:v>866</c:v>
                </c:pt>
                <c:pt idx="96">
                  <c:v>862.4</c:v>
                </c:pt>
                <c:pt idx="97">
                  <c:v>862.3</c:v>
                </c:pt>
                <c:pt idx="98">
                  <c:v>862.2</c:v>
                </c:pt>
                <c:pt idx="99">
                  <c:v>863</c:v>
                </c:pt>
                <c:pt idx="100">
                  <c:v>861.6</c:v>
                </c:pt>
                <c:pt idx="101">
                  <c:v>863.7</c:v>
                </c:pt>
                <c:pt idx="102">
                  <c:v>865.4</c:v>
                </c:pt>
                <c:pt idx="103">
                  <c:v>864.7</c:v>
                </c:pt>
                <c:pt idx="104">
                  <c:v>860.4</c:v>
                </c:pt>
                <c:pt idx="105">
                  <c:v>865.2</c:v>
                </c:pt>
                <c:pt idx="106">
                  <c:v>864.8</c:v>
                </c:pt>
                <c:pt idx="107">
                  <c:v>863.9</c:v>
                </c:pt>
                <c:pt idx="108">
                  <c:v>862.9</c:v>
                </c:pt>
                <c:pt idx="109">
                  <c:v>866.8</c:v>
                </c:pt>
                <c:pt idx="110">
                  <c:v>865</c:v>
                </c:pt>
                <c:pt idx="111">
                  <c:v>863.6</c:v>
                </c:pt>
                <c:pt idx="112">
                  <c:v>866</c:v>
                </c:pt>
                <c:pt idx="113">
                  <c:v>864.6</c:v>
                </c:pt>
                <c:pt idx="114">
                  <c:v>864.8</c:v>
                </c:pt>
                <c:pt idx="115">
                  <c:v>865.3</c:v>
                </c:pt>
                <c:pt idx="116">
                  <c:v>864.7</c:v>
                </c:pt>
                <c:pt idx="117">
                  <c:v>864.8</c:v>
                </c:pt>
                <c:pt idx="118">
                  <c:v>864.4</c:v>
                </c:pt>
                <c:pt idx="119">
                  <c:v>866.4</c:v>
                </c:pt>
                <c:pt idx="120">
                  <c:v>867.8</c:v>
                </c:pt>
                <c:pt idx="121">
                  <c:v>870.1</c:v>
                </c:pt>
                <c:pt idx="122">
                  <c:v>871</c:v>
                </c:pt>
                <c:pt idx="123">
                  <c:v>870.8</c:v>
                </c:pt>
                <c:pt idx="124">
                  <c:v>870.2</c:v>
                </c:pt>
                <c:pt idx="125">
                  <c:v>869.9</c:v>
                </c:pt>
                <c:pt idx="126">
                  <c:v>869.9</c:v>
                </c:pt>
                <c:pt idx="127">
                  <c:v>870.6</c:v>
                </c:pt>
                <c:pt idx="128">
                  <c:v>870.2</c:v>
                </c:pt>
                <c:pt idx="129">
                  <c:v>870.9</c:v>
                </c:pt>
                <c:pt idx="130">
                  <c:v>871.8</c:v>
                </c:pt>
                <c:pt idx="131">
                  <c:v>872</c:v>
                </c:pt>
                <c:pt idx="132">
                  <c:v>870.8</c:v>
                </c:pt>
                <c:pt idx="133">
                  <c:v>868.9</c:v>
                </c:pt>
                <c:pt idx="134">
                  <c:v>869</c:v>
                </c:pt>
                <c:pt idx="135">
                  <c:v>871.1</c:v>
                </c:pt>
                <c:pt idx="136">
                  <c:v>870.8</c:v>
                </c:pt>
                <c:pt idx="137">
                  <c:v>870.2</c:v>
                </c:pt>
                <c:pt idx="138">
                  <c:v>868.5</c:v>
                </c:pt>
                <c:pt idx="139">
                  <c:v>866.2</c:v>
                </c:pt>
                <c:pt idx="140">
                  <c:v>866.1</c:v>
                </c:pt>
                <c:pt idx="141">
                  <c:v>866.1</c:v>
                </c:pt>
                <c:pt idx="142">
                  <c:v>865.1</c:v>
                </c:pt>
                <c:pt idx="143">
                  <c:v>862.2</c:v>
                </c:pt>
                <c:pt idx="144">
                  <c:v>861</c:v>
                </c:pt>
                <c:pt idx="145">
                  <c:v>860.1</c:v>
                </c:pt>
                <c:pt idx="146">
                  <c:v>855.6</c:v>
                </c:pt>
                <c:pt idx="147">
                  <c:v>852.9</c:v>
                </c:pt>
                <c:pt idx="148">
                  <c:v>853.7</c:v>
                </c:pt>
                <c:pt idx="149">
                  <c:v>851.2</c:v>
                </c:pt>
                <c:pt idx="150">
                  <c:v>848.9</c:v>
                </c:pt>
                <c:pt idx="151">
                  <c:v>845.5</c:v>
                </c:pt>
                <c:pt idx="152">
                  <c:v>844.9</c:v>
                </c:pt>
                <c:pt idx="153">
                  <c:v>840.7</c:v>
                </c:pt>
                <c:pt idx="154">
                  <c:v>834.4</c:v>
                </c:pt>
                <c:pt idx="155">
                  <c:v>828.7</c:v>
                </c:pt>
                <c:pt idx="156">
                  <c:v>828.4</c:v>
                </c:pt>
                <c:pt idx="157">
                  <c:v>821.2</c:v>
                </c:pt>
                <c:pt idx="158">
                  <c:v>817.3</c:v>
                </c:pt>
                <c:pt idx="159">
                  <c:v>811.2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6B-4020-ACE9-B05EB7F01DA2}"/>
            </c:ext>
          </c:extLst>
        </c:ser>
        <c:ser>
          <c:idx val="1"/>
          <c:order val="1"/>
          <c:tx>
            <c:v>Central ROI Mean Signal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160</c:v>
              </c:pt>
            </c:numLit>
          </c:xVal>
          <c:yVal>
            <c:numRef>
              <c:f>('HC Sag Uniformity'!$H$6,'HC Sag Uniformity'!$H$6)</c:f>
              <c:numCache>
                <c:formatCode>General</c:formatCode>
                <c:ptCount val="2"/>
                <c:pt idx="0">
                  <c:v>886.61199999999997</c:v>
                </c:pt>
                <c:pt idx="1">
                  <c:v>886.61199999999997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86B-4020-ACE9-B05EB7F01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485648"/>
        <c:axId val="1200486008"/>
      </c:scatterChart>
      <c:valAx>
        <c:axId val="1200485648"/>
        <c:scaling>
          <c:orientation val="minMax"/>
          <c:max val="16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486008"/>
        <c:crosses val="autoZero"/>
        <c:crossBetween val="midCat"/>
        <c:majorUnit val="40"/>
      </c:valAx>
      <c:valAx>
        <c:axId val="120048600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485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383068641843498"/>
          <c:y val="0.57933024691358026"/>
          <c:w val="0.45088873112172456"/>
          <c:h val="0.24663508092309661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tx1"/>
                </a:solidFill>
              </a:rPr>
              <a:t>Horizontal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639326334208223"/>
          <c:y val="0.17784703995333917"/>
          <c:w val="0.77060520559930001"/>
          <c:h val="0.68945282881306502"/>
        </c:manualLayout>
      </c:layout>
      <c:scatterChart>
        <c:scatterStyle val="smoothMarker"/>
        <c:varyColors val="0"/>
        <c:ser>
          <c:idx val="0"/>
          <c:order val="0"/>
          <c:tx>
            <c:v>Signal Intensity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'HC Cor Uniformity'!$B$6:$B$165</c:f>
              <c:numCache>
                <c:formatCode>General</c:formatCode>
                <c:ptCount val="160"/>
                <c:pt idx="0">
                  <c:v>1400.6</c:v>
                </c:pt>
                <c:pt idx="1">
                  <c:v>1395.3</c:v>
                </c:pt>
                <c:pt idx="2">
                  <c:v>1389.5</c:v>
                </c:pt>
                <c:pt idx="3">
                  <c:v>1381.5</c:v>
                </c:pt>
                <c:pt idx="4">
                  <c:v>1375.1</c:v>
                </c:pt>
                <c:pt idx="5">
                  <c:v>1367.2</c:v>
                </c:pt>
                <c:pt idx="6">
                  <c:v>1362.9</c:v>
                </c:pt>
                <c:pt idx="7">
                  <c:v>1354.1</c:v>
                </c:pt>
                <c:pt idx="8">
                  <c:v>1347.3</c:v>
                </c:pt>
                <c:pt idx="9">
                  <c:v>1337.3</c:v>
                </c:pt>
                <c:pt idx="10">
                  <c:v>1333.9</c:v>
                </c:pt>
                <c:pt idx="11">
                  <c:v>1323.7</c:v>
                </c:pt>
                <c:pt idx="12">
                  <c:v>1315.8</c:v>
                </c:pt>
                <c:pt idx="13">
                  <c:v>1304.9000000000001</c:v>
                </c:pt>
                <c:pt idx="14">
                  <c:v>1301.5</c:v>
                </c:pt>
                <c:pt idx="15">
                  <c:v>1289.5999999999999</c:v>
                </c:pt>
                <c:pt idx="16">
                  <c:v>1283.8</c:v>
                </c:pt>
                <c:pt idx="17">
                  <c:v>1269</c:v>
                </c:pt>
                <c:pt idx="18">
                  <c:v>1263</c:v>
                </c:pt>
                <c:pt idx="19">
                  <c:v>1251.8</c:v>
                </c:pt>
                <c:pt idx="20">
                  <c:v>1246.3</c:v>
                </c:pt>
                <c:pt idx="21">
                  <c:v>1234.8</c:v>
                </c:pt>
                <c:pt idx="22">
                  <c:v>1229.0999999999999</c:v>
                </c:pt>
                <c:pt idx="23">
                  <c:v>1217.0999999999999</c:v>
                </c:pt>
                <c:pt idx="24">
                  <c:v>1211.9000000000001</c:v>
                </c:pt>
                <c:pt idx="25">
                  <c:v>1198.7</c:v>
                </c:pt>
                <c:pt idx="26">
                  <c:v>1191.7</c:v>
                </c:pt>
                <c:pt idx="27">
                  <c:v>1179.5999999999999</c:v>
                </c:pt>
                <c:pt idx="28">
                  <c:v>1174.2</c:v>
                </c:pt>
                <c:pt idx="29">
                  <c:v>1163.0999999999999</c:v>
                </c:pt>
                <c:pt idx="30">
                  <c:v>1154.9000000000001</c:v>
                </c:pt>
                <c:pt idx="31">
                  <c:v>1145.7</c:v>
                </c:pt>
                <c:pt idx="32">
                  <c:v>1139.5</c:v>
                </c:pt>
                <c:pt idx="33">
                  <c:v>1125.3</c:v>
                </c:pt>
                <c:pt idx="34">
                  <c:v>1120.5999999999999</c:v>
                </c:pt>
                <c:pt idx="35">
                  <c:v>1108.7</c:v>
                </c:pt>
                <c:pt idx="36">
                  <c:v>1104.9000000000001</c:v>
                </c:pt>
                <c:pt idx="37">
                  <c:v>1098.5</c:v>
                </c:pt>
                <c:pt idx="38">
                  <c:v>1090</c:v>
                </c:pt>
                <c:pt idx="39">
                  <c:v>1082.2</c:v>
                </c:pt>
                <c:pt idx="40">
                  <c:v>1073.5999999999999</c:v>
                </c:pt>
                <c:pt idx="41">
                  <c:v>1065.8</c:v>
                </c:pt>
                <c:pt idx="42">
                  <c:v>1060.0999999999999</c:v>
                </c:pt>
                <c:pt idx="43">
                  <c:v>1050.3</c:v>
                </c:pt>
                <c:pt idx="44">
                  <c:v>1046.9000000000001</c:v>
                </c:pt>
                <c:pt idx="45">
                  <c:v>1040.2</c:v>
                </c:pt>
                <c:pt idx="46">
                  <c:v>1027.7</c:v>
                </c:pt>
                <c:pt idx="47">
                  <c:v>1025.3</c:v>
                </c:pt>
                <c:pt idx="48">
                  <c:v>1020.8</c:v>
                </c:pt>
                <c:pt idx="49">
                  <c:v>1011.2</c:v>
                </c:pt>
                <c:pt idx="50">
                  <c:v>1009.6</c:v>
                </c:pt>
                <c:pt idx="51">
                  <c:v>999.6</c:v>
                </c:pt>
                <c:pt idx="52">
                  <c:v>996.3</c:v>
                </c:pt>
                <c:pt idx="53">
                  <c:v>991</c:v>
                </c:pt>
                <c:pt idx="54">
                  <c:v>983.1</c:v>
                </c:pt>
                <c:pt idx="55">
                  <c:v>978.2</c:v>
                </c:pt>
                <c:pt idx="56">
                  <c:v>974.3</c:v>
                </c:pt>
                <c:pt idx="57">
                  <c:v>966</c:v>
                </c:pt>
                <c:pt idx="58">
                  <c:v>964</c:v>
                </c:pt>
                <c:pt idx="59">
                  <c:v>959.2</c:v>
                </c:pt>
                <c:pt idx="60">
                  <c:v>952.7</c:v>
                </c:pt>
                <c:pt idx="61">
                  <c:v>950.9</c:v>
                </c:pt>
                <c:pt idx="62">
                  <c:v>946.1</c:v>
                </c:pt>
                <c:pt idx="63">
                  <c:v>938</c:v>
                </c:pt>
                <c:pt idx="64">
                  <c:v>937.6</c:v>
                </c:pt>
                <c:pt idx="65">
                  <c:v>931.3</c:v>
                </c:pt>
                <c:pt idx="66">
                  <c:v>931</c:v>
                </c:pt>
                <c:pt idx="67">
                  <c:v>924.2</c:v>
                </c:pt>
                <c:pt idx="68">
                  <c:v>923.7</c:v>
                </c:pt>
                <c:pt idx="69">
                  <c:v>915.1</c:v>
                </c:pt>
                <c:pt idx="70">
                  <c:v>917</c:v>
                </c:pt>
                <c:pt idx="71">
                  <c:v>914.3</c:v>
                </c:pt>
                <c:pt idx="72">
                  <c:v>908.9</c:v>
                </c:pt>
                <c:pt idx="73">
                  <c:v>908.3</c:v>
                </c:pt>
                <c:pt idx="74">
                  <c:v>904.7</c:v>
                </c:pt>
                <c:pt idx="75">
                  <c:v>902.6</c:v>
                </c:pt>
                <c:pt idx="76">
                  <c:v>897.9</c:v>
                </c:pt>
                <c:pt idx="77">
                  <c:v>893</c:v>
                </c:pt>
                <c:pt idx="78">
                  <c:v>894.1</c:v>
                </c:pt>
                <c:pt idx="79">
                  <c:v>889.7</c:v>
                </c:pt>
                <c:pt idx="80">
                  <c:v>887.7</c:v>
                </c:pt>
                <c:pt idx="81">
                  <c:v>882.6</c:v>
                </c:pt>
                <c:pt idx="82">
                  <c:v>883.8</c:v>
                </c:pt>
                <c:pt idx="83">
                  <c:v>882.5</c:v>
                </c:pt>
                <c:pt idx="84">
                  <c:v>881.8</c:v>
                </c:pt>
                <c:pt idx="85">
                  <c:v>878.3</c:v>
                </c:pt>
                <c:pt idx="86">
                  <c:v>880.2</c:v>
                </c:pt>
                <c:pt idx="87">
                  <c:v>878.8</c:v>
                </c:pt>
                <c:pt idx="88">
                  <c:v>875.5</c:v>
                </c:pt>
                <c:pt idx="89">
                  <c:v>872.5</c:v>
                </c:pt>
                <c:pt idx="90">
                  <c:v>870.7</c:v>
                </c:pt>
                <c:pt idx="91">
                  <c:v>871.9</c:v>
                </c:pt>
                <c:pt idx="92">
                  <c:v>870.3</c:v>
                </c:pt>
                <c:pt idx="93">
                  <c:v>868.7</c:v>
                </c:pt>
                <c:pt idx="94">
                  <c:v>865</c:v>
                </c:pt>
                <c:pt idx="95">
                  <c:v>867</c:v>
                </c:pt>
                <c:pt idx="96">
                  <c:v>865.1</c:v>
                </c:pt>
                <c:pt idx="97">
                  <c:v>865.4</c:v>
                </c:pt>
                <c:pt idx="98">
                  <c:v>865</c:v>
                </c:pt>
                <c:pt idx="99">
                  <c:v>861.1</c:v>
                </c:pt>
                <c:pt idx="100">
                  <c:v>862.6</c:v>
                </c:pt>
                <c:pt idx="101">
                  <c:v>861.6</c:v>
                </c:pt>
                <c:pt idx="102">
                  <c:v>865</c:v>
                </c:pt>
                <c:pt idx="103">
                  <c:v>864.9</c:v>
                </c:pt>
                <c:pt idx="104">
                  <c:v>864.3</c:v>
                </c:pt>
                <c:pt idx="105">
                  <c:v>860.6</c:v>
                </c:pt>
                <c:pt idx="106">
                  <c:v>863.2</c:v>
                </c:pt>
                <c:pt idx="107">
                  <c:v>862.4</c:v>
                </c:pt>
                <c:pt idx="108">
                  <c:v>861.4</c:v>
                </c:pt>
                <c:pt idx="109">
                  <c:v>862.5</c:v>
                </c:pt>
                <c:pt idx="110">
                  <c:v>864.5</c:v>
                </c:pt>
                <c:pt idx="111">
                  <c:v>861.5</c:v>
                </c:pt>
                <c:pt idx="112">
                  <c:v>861.5</c:v>
                </c:pt>
                <c:pt idx="113">
                  <c:v>860.5</c:v>
                </c:pt>
                <c:pt idx="114">
                  <c:v>861.4</c:v>
                </c:pt>
                <c:pt idx="115">
                  <c:v>863.6</c:v>
                </c:pt>
                <c:pt idx="116">
                  <c:v>863.5</c:v>
                </c:pt>
                <c:pt idx="117">
                  <c:v>862.8</c:v>
                </c:pt>
                <c:pt idx="118">
                  <c:v>861.3</c:v>
                </c:pt>
                <c:pt idx="119">
                  <c:v>863.6</c:v>
                </c:pt>
                <c:pt idx="120">
                  <c:v>862.9</c:v>
                </c:pt>
                <c:pt idx="121">
                  <c:v>864.9</c:v>
                </c:pt>
                <c:pt idx="122">
                  <c:v>866.9</c:v>
                </c:pt>
                <c:pt idx="123">
                  <c:v>867.5</c:v>
                </c:pt>
                <c:pt idx="124">
                  <c:v>864.8</c:v>
                </c:pt>
                <c:pt idx="125">
                  <c:v>864.6</c:v>
                </c:pt>
                <c:pt idx="126">
                  <c:v>867.4</c:v>
                </c:pt>
                <c:pt idx="127">
                  <c:v>863.8</c:v>
                </c:pt>
                <c:pt idx="128">
                  <c:v>864.2</c:v>
                </c:pt>
                <c:pt idx="129">
                  <c:v>865.2</c:v>
                </c:pt>
                <c:pt idx="130">
                  <c:v>866.6</c:v>
                </c:pt>
                <c:pt idx="131">
                  <c:v>869.2</c:v>
                </c:pt>
                <c:pt idx="132">
                  <c:v>869.5</c:v>
                </c:pt>
                <c:pt idx="133">
                  <c:v>867.2</c:v>
                </c:pt>
                <c:pt idx="134">
                  <c:v>865.4</c:v>
                </c:pt>
                <c:pt idx="135">
                  <c:v>866</c:v>
                </c:pt>
                <c:pt idx="136">
                  <c:v>867.3</c:v>
                </c:pt>
                <c:pt idx="137">
                  <c:v>864.9</c:v>
                </c:pt>
                <c:pt idx="138">
                  <c:v>863.7</c:v>
                </c:pt>
                <c:pt idx="139">
                  <c:v>865.5</c:v>
                </c:pt>
                <c:pt idx="140">
                  <c:v>864.3</c:v>
                </c:pt>
                <c:pt idx="141">
                  <c:v>862.4</c:v>
                </c:pt>
                <c:pt idx="142">
                  <c:v>862.7</c:v>
                </c:pt>
                <c:pt idx="143">
                  <c:v>861.1</c:v>
                </c:pt>
                <c:pt idx="144">
                  <c:v>860.7</c:v>
                </c:pt>
                <c:pt idx="145">
                  <c:v>860.5</c:v>
                </c:pt>
                <c:pt idx="146">
                  <c:v>857.4</c:v>
                </c:pt>
                <c:pt idx="147">
                  <c:v>854.5</c:v>
                </c:pt>
                <c:pt idx="148">
                  <c:v>851.8</c:v>
                </c:pt>
                <c:pt idx="149">
                  <c:v>852.4</c:v>
                </c:pt>
                <c:pt idx="150">
                  <c:v>851.3</c:v>
                </c:pt>
                <c:pt idx="151">
                  <c:v>848</c:v>
                </c:pt>
                <c:pt idx="152">
                  <c:v>843.6</c:v>
                </c:pt>
                <c:pt idx="153">
                  <c:v>842.7</c:v>
                </c:pt>
                <c:pt idx="154">
                  <c:v>837.7</c:v>
                </c:pt>
                <c:pt idx="155">
                  <c:v>839.6</c:v>
                </c:pt>
                <c:pt idx="156">
                  <c:v>831</c:v>
                </c:pt>
                <c:pt idx="157">
                  <c:v>826.6</c:v>
                </c:pt>
                <c:pt idx="158">
                  <c:v>822.3</c:v>
                </c:pt>
                <c:pt idx="159">
                  <c:v>821.1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AC-4C21-A234-DD0D0946E765}"/>
            </c:ext>
          </c:extLst>
        </c:ser>
        <c:ser>
          <c:idx val="1"/>
          <c:order val="1"/>
          <c:tx>
            <c:v>Central ROI Mean Signal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160</c:v>
              </c:pt>
            </c:numLit>
          </c:xVal>
          <c:yVal>
            <c:numRef>
              <c:f>('HC Cor Uniformity'!$C$6,'HC Cor Uniformity'!$C$6)</c:f>
              <c:numCache>
                <c:formatCode>General</c:formatCode>
                <c:ptCount val="2"/>
                <c:pt idx="0">
                  <c:v>894.79499999999996</c:v>
                </c:pt>
                <c:pt idx="1">
                  <c:v>894.79499999999996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1AC-4C21-A234-DD0D0946E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485648"/>
        <c:axId val="1200486008"/>
      </c:scatterChart>
      <c:valAx>
        <c:axId val="1200485648"/>
        <c:scaling>
          <c:orientation val="minMax"/>
          <c:max val="16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486008"/>
        <c:crosses val="autoZero"/>
        <c:crossBetween val="midCat"/>
        <c:majorUnit val="40"/>
      </c:valAx>
      <c:valAx>
        <c:axId val="120048600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485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4744650562747453"/>
          <c:y val="0.59108950617283962"/>
          <c:w val="0.45088873112172456"/>
          <c:h val="0.24663508092309661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tx1"/>
                </a:solidFill>
              </a:rPr>
              <a:t>Vertical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639326334208223"/>
          <c:y val="0.17784703995333917"/>
          <c:w val="0.77060520559930001"/>
          <c:h val="0.68945282881306502"/>
        </c:manualLayout>
      </c:layout>
      <c:scatterChart>
        <c:scatterStyle val="smoothMarker"/>
        <c:varyColors val="0"/>
        <c:ser>
          <c:idx val="0"/>
          <c:order val="0"/>
          <c:tx>
            <c:v>Signal Intensity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'HC Cor Uniformity'!$G$6:$G$165</c:f>
              <c:numCache>
                <c:formatCode>General</c:formatCode>
                <c:ptCount val="160"/>
                <c:pt idx="0">
                  <c:v>2000</c:v>
                </c:pt>
                <c:pt idx="1">
                  <c:v>1968.7</c:v>
                </c:pt>
                <c:pt idx="2">
                  <c:v>1936.9</c:v>
                </c:pt>
                <c:pt idx="3">
                  <c:v>1907.2</c:v>
                </c:pt>
                <c:pt idx="4">
                  <c:v>1873</c:v>
                </c:pt>
                <c:pt idx="5">
                  <c:v>1842.3</c:v>
                </c:pt>
                <c:pt idx="6">
                  <c:v>1814.2</c:v>
                </c:pt>
                <c:pt idx="7">
                  <c:v>1785.4</c:v>
                </c:pt>
                <c:pt idx="8">
                  <c:v>1754.7</c:v>
                </c:pt>
                <c:pt idx="9">
                  <c:v>1725.1</c:v>
                </c:pt>
                <c:pt idx="10">
                  <c:v>1700.3</c:v>
                </c:pt>
                <c:pt idx="11">
                  <c:v>1673.9</c:v>
                </c:pt>
                <c:pt idx="12">
                  <c:v>1645.6</c:v>
                </c:pt>
                <c:pt idx="13">
                  <c:v>1620</c:v>
                </c:pt>
                <c:pt idx="14">
                  <c:v>1595.2</c:v>
                </c:pt>
                <c:pt idx="15">
                  <c:v>1572.9</c:v>
                </c:pt>
                <c:pt idx="16">
                  <c:v>1544.4</c:v>
                </c:pt>
                <c:pt idx="17">
                  <c:v>1521.9</c:v>
                </c:pt>
                <c:pt idx="18">
                  <c:v>1503.3</c:v>
                </c:pt>
                <c:pt idx="19">
                  <c:v>1478.6</c:v>
                </c:pt>
                <c:pt idx="20">
                  <c:v>1456.4</c:v>
                </c:pt>
                <c:pt idx="21">
                  <c:v>1435.7</c:v>
                </c:pt>
                <c:pt idx="22">
                  <c:v>1414</c:v>
                </c:pt>
                <c:pt idx="23">
                  <c:v>1394.2</c:v>
                </c:pt>
                <c:pt idx="24">
                  <c:v>1372.8</c:v>
                </c:pt>
                <c:pt idx="25">
                  <c:v>1356.1</c:v>
                </c:pt>
                <c:pt idx="26">
                  <c:v>1338.5</c:v>
                </c:pt>
                <c:pt idx="27">
                  <c:v>1322.4</c:v>
                </c:pt>
                <c:pt idx="28">
                  <c:v>1300.2</c:v>
                </c:pt>
                <c:pt idx="29">
                  <c:v>1287</c:v>
                </c:pt>
                <c:pt idx="30">
                  <c:v>1270.2</c:v>
                </c:pt>
                <c:pt idx="31">
                  <c:v>1254.7</c:v>
                </c:pt>
                <c:pt idx="32">
                  <c:v>1238.4000000000001</c:v>
                </c:pt>
                <c:pt idx="33">
                  <c:v>1221.3</c:v>
                </c:pt>
                <c:pt idx="34">
                  <c:v>1209.3</c:v>
                </c:pt>
                <c:pt idx="35">
                  <c:v>1191.3</c:v>
                </c:pt>
                <c:pt idx="36">
                  <c:v>1176.5999999999999</c:v>
                </c:pt>
                <c:pt idx="37">
                  <c:v>1163.0999999999999</c:v>
                </c:pt>
                <c:pt idx="38">
                  <c:v>1150.0999999999999</c:v>
                </c:pt>
                <c:pt idx="39">
                  <c:v>1137.5999999999999</c:v>
                </c:pt>
                <c:pt idx="40">
                  <c:v>1122.4000000000001</c:v>
                </c:pt>
                <c:pt idx="41">
                  <c:v>1115.5999999999999</c:v>
                </c:pt>
                <c:pt idx="42">
                  <c:v>1101.4000000000001</c:v>
                </c:pt>
                <c:pt idx="43">
                  <c:v>1087.5</c:v>
                </c:pt>
                <c:pt idx="44">
                  <c:v>1077.7</c:v>
                </c:pt>
                <c:pt idx="45">
                  <c:v>1065.5999999999999</c:v>
                </c:pt>
                <c:pt idx="46">
                  <c:v>1059.5</c:v>
                </c:pt>
                <c:pt idx="47">
                  <c:v>1047.9000000000001</c:v>
                </c:pt>
                <c:pt idx="48">
                  <c:v>1035.9000000000001</c:v>
                </c:pt>
                <c:pt idx="49">
                  <c:v>1027.7</c:v>
                </c:pt>
                <c:pt idx="50">
                  <c:v>1018.3</c:v>
                </c:pt>
                <c:pt idx="51">
                  <c:v>1010</c:v>
                </c:pt>
                <c:pt idx="52">
                  <c:v>1003.6</c:v>
                </c:pt>
                <c:pt idx="53">
                  <c:v>993.5</c:v>
                </c:pt>
                <c:pt idx="54">
                  <c:v>985.7</c:v>
                </c:pt>
                <c:pt idx="55">
                  <c:v>978</c:v>
                </c:pt>
                <c:pt idx="56">
                  <c:v>969.4</c:v>
                </c:pt>
                <c:pt idx="57">
                  <c:v>963.1</c:v>
                </c:pt>
                <c:pt idx="58">
                  <c:v>958.2</c:v>
                </c:pt>
                <c:pt idx="59">
                  <c:v>948.9</c:v>
                </c:pt>
                <c:pt idx="60">
                  <c:v>945.2</c:v>
                </c:pt>
                <c:pt idx="61">
                  <c:v>938.2</c:v>
                </c:pt>
                <c:pt idx="62">
                  <c:v>932.3</c:v>
                </c:pt>
                <c:pt idx="63">
                  <c:v>927.8</c:v>
                </c:pt>
                <c:pt idx="64">
                  <c:v>923.9</c:v>
                </c:pt>
                <c:pt idx="65">
                  <c:v>918.4</c:v>
                </c:pt>
                <c:pt idx="66">
                  <c:v>914.5</c:v>
                </c:pt>
                <c:pt idx="67">
                  <c:v>913.9</c:v>
                </c:pt>
                <c:pt idx="68">
                  <c:v>910.6</c:v>
                </c:pt>
                <c:pt idx="69">
                  <c:v>906.3</c:v>
                </c:pt>
                <c:pt idx="70">
                  <c:v>900.3</c:v>
                </c:pt>
                <c:pt idx="71">
                  <c:v>900.9</c:v>
                </c:pt>
                <c:pt idx="72">
                  <c:v>899.2</c:v>
                </c:pt>
                <c:pt idx="73">
                  <c:v>895.7</c:v>
                </c:pt>
                <c:pt idx="74">
                  <c:v>895.1</c:v>
                </c:pt>
                <c:pt idx="75">
                  <c:v>889.4</c:v>
                </c:pt>
                <c:pt idx="76">
                  <c:v>888</c:v>
                </c:pt>
                <c:pt idx="77">
                  <c:v>889.6</c:v>
                </c:pt>
                <c:pt idx="78">
                  <c:v>888.5</c:v>
                </c:pt>
                <c:pt idx="79">
                  <c:v>887.3</c:v>
                </c:pt>
                <c:pt idx="80">
                  <c:v>890.7</c:v>
                </c:pt>
                <c:pt idx="81">
                  <c:v>892.4</c:v>
                </c:pt>
                <c:pt idx="82">
                  <c:v>890.5</c:v>
                </c:pt>
                <c:pt idx="83">
                  <c:v>889.5</c:v>
                </c:pt>
                <c:pt idx="84">
                  <c:v>889.8</c:v>
                </c:pt>
                <c:pt idx="85">
                  <c:v>887.1</c:v>
                </c:pt>
                <c:pt idx="86">
                  <c:v>892.9</c:v>
                </c:pt>
                <c:pt idx="87">
                  <c:v>896.3</c:v>
                </c:pt>
                <c:pt idx="88">
                  <c:v>899.6</c:v>
                </c:pt>
                <c:pt idx="89">
                  <c:v>898.2</c:v>
                </c:pt>
                <c:pt idx="90">
                  <c:v>905.3</c:v>
                </c:pt>
                <c:pt idx="91">
                  <c:v>907.1</c:v>
                </c:pt>
                <c:pt idx="92">
                  <c:v>914</c:v>
                </c:pt>
                <c:pt idx="93">
                  <c:v>917.7</c:v>
                </c:pt>
                <c:pt idx="94">
                  <c:v>919.1</c:v>
                </c:pt>
                <c:pt idx="95">
                  <c:v>922.6</c:v>
                </c:pt>
                <c:pt idx="96">
                  <c:v>927</c:v>
                </c:pt>
                <c:pt idx="97">
                  <c:v>931.9</c:v>
                </c:pt>
                <c:pt idx="98">
                  <c:v>940</c:v>
                </c:pt>
                <c:pt idx="99">
                  <c:v>943.4</c:v>
                </c:pt>
                <c:pt idx="100">
                  <c:v>949.7</c:v>
                </c:pt>
                <c:pt idx="101">
                  <c:v>953.4</c:v>
                </c:pt>
                <c:pt idx="102">
                  <c:v>965.5</c:v>
                </c:pt>
                <c:pt idx="103">
                  <c:v>972</c:v>
                </c:pt>
                <c:pt idx="104">
                  <c:v>980.4</c:v>
                </c:pt>
                <c:pt idx="105">
                  <c:v>985.2</c:v>
                </c:pt>
                <c:pt idx="106">
                  <c:v>992.6</c:v>
                </c:pt>
                <c:pt idx="107">
                  <c:v>1000.6</c:v>
                </c:pt>
                <c:pt idx="108">
                  <c:v>1011.9</c:v>
                </c:pt>
                <c:pt idx="109">
                  <c:v>1016.5</c:v>
                </c:pt>
                <c:pt idx="110">
                  <c:v>1028.9000000000001</c:v>
                </c:pt>
                <c:pt idx="111">
                  <c:v>1036.7</c:v>
                </c:pt>
                <c:pt idx="112">
                  <c:v>1051.7</c:v>
                </c:pt>
                <c:pt idx="113">
                  <c:v>1056.4000000000001</c:v>
                </c:pt>
                <c:pt idx="114">
                  <c:v>1071.2</c:v>
                </c:pt>
                <c:pt idx="115">
                  <c:v>1082.7</c:v>
                </c:pt>
                <c:pt idx="116">
                  <c:v>1096.9000000000001</c:v>
                </c:pt>
                <c:pt idx="117">
                  <c:v>1105.8</c:v>
                </c:pt>
                <c:pt idx="118">
                  <c:v>1122.9000000000001</c:v>
                </c:pt>
                <c:pt idx="119">
                  <c:v>1130.4000000000001</c:v>
                </c:pt>
                <c:pt idx="120">
                  <c:v>1151.5999999999999</c:v>
                </c:pt>
                <c:pt idx="121">
                  <c:v>1159.5</c:v>
                </c:pt>
                <c:pt idx="122">
                  <c:v>1178.5</c:v>
                </c:pt>
                <c:pt idx="123">
                  <c:v>1191.4000000000001</c:v>
                </c:pt>
                <c:pt idx="124">
                  <c:v>1208.4000000000001</c:v>
                </c:pt>
                <c:pt idx="125">
                  <c:v>1220.3</c:v>
                </c:pt>
                <c:pt idx="126">
                  <c:v>1239.7</c:v>
                </c:pt>
                <c:pt idx="127">
                  <c:v>1252</c:v>
                </c:pt>
                <c:pt idx="128">
                  <c:v>1275</c:v>
                </c:pt>
                <c:pt idx="129">
                  <c:v>1290.0999999999999</c:v>
                </c:pt>
                <c:pt idx="130">
                  <c:v>1311.2</c:v>
                </c:pt>
                <c:pt idx="131">
                  <c:v>1327.4</c:v>
                </c:pt>
                <c:pt idx="132">
                  <c:v>1350.4</c:v>
                </c:pt>
                <c:pt idx="133">
                  <c:v>1364.5</c:v>
                </c:pt>
                <c:pt idx="134">
                  <c:v>1388.5</c:v>
                </c:pt>
                <c:pt idx="135">
                  <c:v>1406.1</c:v>
                </c:pt>
                <c:pt idx="136">
                  <c:v>1431.9</c:v>
                </c:pt>
                <c:pt idx="137">
                  <c:v>1446.5</c:v>
                </c:pt>
                <c:pt idx="138">
                  <c:v>1474.8</c:v>
                </c:pt>
                <c:pt idx="139">
                  <c:v>1494.6</c:v>
                </c:pt>
                <c:pt idx="140">
                  <c:v>1521.5</c:v>
                </c:pt>
                <c:pt idx="141">
                  <c:v>1544.2</c:v>
                </c:pt>
                <c:pt idx="142">
                  <c:v>1570.7</c:v>
                </c:pt>
                <c:pt idx="143">
                  <c:v>1591.3</c:v>
                </c:pt>
                <c:pt idx="144">
                  <c:v>1622.9</c:v>
                </c:pt>
                <c:pt idx="145">
                  <c:v>1644.5</c:v>
                </c:pt>
                <c:pt idx="146">
                  <c:v>1678.3</c:v>
                </c:pt>
                <c:pt idx="147">
                  <c:v>1700.2</c:v>
                </c:pt>
                <c:pt idx="148">
                  <c:v>1734.1</c:v>
                </c:pt>
                <c:pt idx="149">
                  <c:v>1760.9</c:v>
                </c:pt>
                <c:pt idx="150">
                  <c:v>1794.3</c:v>
                </c:pt>
                <c:pt idx="151">
                  <c:v>1821.5</c:v>
                </c:pt>
                <c:pt idx="152">
                  <c:v>1857.1</c:v>
                </c:pt>
                <c:pt idx="153">
                  <c:v>1884.8</c:v>
                </c:pt>
                <c:pt idx="154">
                  <c:v>1920.7</c:v>
                </c:pt>
                <c:pt idx="155">
                  <c:v>1952.6</c:v>
                </c:pt>
                <c:pt idx="156">
                  <c:v>1992.8</c:v>
                </c:pt>
                <c:pt idx="157">
                  <c:v>2026.4</c:v>
                </c:pt>
                <c:pt idx="158">
                  <c:v>2065.4</c:v>
                </c:pt>
                <c:pt idx="159">
                  <c:v>2100.1999999999998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9C-4086-8730-8956FB3FEC9F}"/>
            </c:ext>
          </c:extLst>
        </c:ser>
        <c:ser>
          <c:idx val="1"/>
          <c:order val="1"/>
          <c:tx>
            <c:v>Central ROI Mean Signal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160</c:v>
              </c:pt>
            </c:numLit>
          </c:xVal>
          <c:yVal>
            <c:numRef>
              <c:f>('HC Cor Uniformity'!$H$6,'HC Cor Uniformity'!$H$6)</c:f>
              <c:numCache>
                <c:formatCode>General</c:formatCode>
                <c:ptCount val="2"/>
                <c:pt idx="0">
                  <c:v>894.79499999999996</c:v>
                </c:pt>
                <c:pt idx="1">
                  <c:v>894.79499999999996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A9C-4086-8730-8956FB3FE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485648"/>
        <c:axId val="1200486008"/>
      </c:scatterChart>
      <c:valAx>
        <c:axId val="1200485648"/>
        <c:scaling>
          <c:orientation val="minMax"/>
          <c:max val="16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486008"/>
        <c:crosses val="autoZero"/>
        <c:crossBetween val="midCat"/>
        <c:majorUnit val="40"/>
      </c:valAx>
      <c:valAx>
        <c:axId val="120048600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485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8529961297210732"/>
          <c:y val="0.20303395061728394"/>
          <c:w val="0.45088873112172456"/>
          <c:h val="0.24663508092309661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Profile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45581153005225"/>
          <c:y val="9.8414583417340232E-2"/>
          <c:w val="0.52992923984264451"/>
          <c:h val="0.7839779805457770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'Tra Slice Width'!$B$11</c:f>
              <c:strCache>
                <c:ptCount val="1"/>
                <c:pt idx="0">
                  <c:v>Profile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'Tra Slice Width'!$A$12:$A$131</c:f>
              <c:numCache>
                <c:formatCode>General</c:formatCode>
                <c:ptCount val="1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</c:numCache>
            </c:numRef>
          </c:xVal>
          <c:yVal>
            <c:numRef>
              <c:f>'Tra Slice Width'!$B$12:$B$131</c:f>
              <c:numCache>
                <c:formatCode>General</c:formatCode>
                <c:ptCount val="120"/>
                <c:pt idx="0">
                  <c:v>1598.2</c:v>
                </c:pt>
                <c:pt idx="1">
                  <c:v>1595.2</c:v>
                </c:pt>
                <c:pt idx="2">
                  <c:v>1620</c:v>
                </c:pt>
                <c:pt idx="3">
                  <c:v>1638.3</c:v>
                </c:pt>
                <c:pt idx="4">
                  <c:v>1612.9</c:v>
                </c:pt>
                <c:pt idx="5">
                  <c:v>1613.5</c:v>
                </c:pt>
                <c:pt idx="6">
                  <c:v>1625.8</c:v>
                </c:pt>
                <c:pt idx="7">
                  <c:v>1618.2</c:v>
                </c:pt>
                <c:pt idx="8">
                  <c:v>1610.8</c:v>
                </c:pt>
                <c:pt idx="9">
                  <c:v>1612.2</c:v>
                </c:pt>
                <c:pt idx="10">
                  <c:v>1619.2</c:v>
                </c:pt>
                <c:pt idx="11">
                  <c:v>1618.3</c:v>
                </c:pt>
                <c:pt idx="12">
                  <c:v>1624.2</c:v>
                </c:pt>
                <c:pt idx="13">
                  <c:v>1620.1</c:v>
                </c:pt>
                <c:pt idx="14">
                  <c:v>1601.2</c:v>
                </c:pt>
                <c:pt idx="15">
                  <c:v>1620.2</c:v>
                </c:pt>
                <c:pt idx="16">
                  <c:v>1651.1</c:v>
                </c:pt>
                <c:pt idx="17">
                  <c:v>1638.2</c:v>
                </c:pt>
                <c:pt idx="18">
                  <c:v>1614.7</c:v>
                </c:pt>
                <c:pt idx="19">
                  <c:v>1614.5</c:v>
                </c:pt>
                <c:pt idx="20">
                  <c:v>1645.3</c:v>
                </c:pt>
                <c:pt idx="21">
                  <c:v>1625.1</c:v>
                </c:pt>
                <c:pt idx="22">
                  <c:v>1631.7</c:v>
                </c:pt>
                <c:pt idx="23">
                  <c:v>1605.4</c:v>
                </c:pt>
                <c:pt idx="24">
                  <c:v>1607</c:v>
                </c:pt>
                <c:pt idx="25">
                  <c:v>1635.7</c:v>
                </c:pt>
                <c:pt idx="26">
                  <c:v>1649.9</c:v>
                </c:pt>
                <c:pt idx="27">
                  <c:v>1608.8</c:v>
                </c:pt>
                <c:pt idx="28">
                  <c:v>1628.4</c:v>
                </c:pt>
                <c:pt idx="29">
                  <c:v>1623.4</c:v>
                </c:pt>
                <c:pt idx="30">
                  <c:v>1643.9</c:v>
                </c:pt>
                <c:pt idx="31">
                  <c:v>1634.3</c:v>
                </c:pt>
                <c:pt idx="32">
                  <c:v>1624.8</c:v>
                </c:pt>
                <c:pt idx="33">
                  <c:v>1606.3</c:v>
                </c:pt>
                <c:pt idx="34">
                  <c:v>1633.9</c:v>
                </c:pt>
                <c:pt idx="35">
                  <c:v>1605.4</c:v>
                </c:pt>
                <c:pt idx="36">
                  <c:v>1607.3</c:v>
                </c:pt>
                <c:pt idx="37">
                  <c:v>1636.1</c:v>
                </c:pt>
                <c:pt idx="38">
                  <c:v>1639.2</c:v>
                </c:pt>
                <c:pt idx="39">
                  <c:v>1595.3</c:v>
                </c:pt>
                <c:pt idx="40">
                  <c:v>1566.4</c:v>
                </c:pt>
                <c:pt idx="41">
                  <c:v>1570.8</c:v>
                </c:pt>
                <c:pt idx="42">
                  <c:v>1524.9</c:v>
                </c:pt>
                <c:pt idx="43">
                  <c:v>1500.9</c:v>
                </c:pt>
                <c:pt idx="44">
                  <c:v>1478.9</c:v>
                </c:pt>
                <c:pt idx="45">
                  <c:v>1435.2</c:v>
                </c:pt>
                <c:pt idx="46">
                  <c:v>1406.5</c:v>
                </c:pt>
                <c:pt idx="47">
                  <c:v>1375.9</c:v>
                </c:pt>
                <c:pt idx="48">
                  <c:v>1361.7</c:v>
                </c:pt>
                <c:pt idx="49">
                  <c:v>1332.1</c:v>
                </c:pt>
                <c:pt idx="50">
                  <c:v>1284.7</c:v>
                </c:pt>
                <c:pt idx="51">
                  <c:v>1288.2</c:v>
                </c:pt>
                <c:pt idx="52">
                  <c:v>1293.7</c:v>
                </c:pt>
                <c:pt idx="53">
                  <c:v>1263.5</c:v>
                </c:pt>
                <c:pt idx="54">
                  <c:v>1266.7</c:v>
                </c:pt>
                <c:pt idx="55">
                  <c:v>1234.9000000000001</c:v>
                </c:pt>
                <c:pt idx="56">
                  <c:v>1255.0999999999999</c:v>
                </c:pt>
                <c:pt idx="57">
                  <c:v>1272.2</c:v>
                </c:pt>
                <c:pt idx="58">
                  <c:v>1258.5999999999999</c:v>
                </c:pt>
                <c:pt idx="59">
                  <c:v>1255.5999999999999</c:v>
                </c:pt>
                <c:pt idx="60">
                  <c:v>1260.7</c:v>
                </c:pt>
                <c:pt idx="61">
                  <c:v>1276.5999999999999</c:v>
                </c:pt>
                <c:pt idx="62">
                  <c:v>1257.9000000000001</c:v>
                </c:pt>
                <c:pt idx="63">
                  <c:v>1275.4000000000001</c:v>
                </c:pt>
                <c:pt idx="64">
                  <c:v>1277.0999999999999</c:v>
                </c:pt>
                <c:pt idx="65">
                  <c:v>1296.8</c:v>
                </c:pt>
                <c:pt idx="66">
                  <c:v>1294.7</c:v>
                </c:pt>
                <c:pt idx="67">
                  <c:v>1313.3</c:v>
                </c:pt>
                <c:pt idx="68">
                  <c:v>1339.5</c:v>
                </c:pt>
                <c:pt idx="69">
                  <c:v>1364.1</c:v>
                </c:pt>
                <c:pt idx="70">
                  <c:v>1391</c:v>
                </c:pt>
                <c:pt idx="71">
                  <c:v>1459.1</c:v>
                </c:pt>
                <c:pt idx="72">
                  <c:v>1490.5</c:v>
                </c:pt>
                <c:pt idx="73">
                  <c:v>1541.5</c:v>
                </c:pt>
                <c:pt idx="74">
                  <c:v>1562.1</c:v>
                </c:pt>
                <c:pt idx="75">
                  <c:v>1587.8</c:v>
                </c:pt>
                <c:pt idx="76">
                  <c:v>1608</c:v>
                </c:pt>
                <c:pt idx="77">
                  <c:v>1610.4</c:v>
                </c:pt>
                <c:pt idx="78">
                  <c:v>1618.4</c:v>
                </c:pt>
                <c:pt idx="79">
                  <c:v>1613</c:v>
                </c:pt>
                <c:pt idx="80">
                  <c:v>1624.1</c:v>
                </c:pt>
                <c:pt idx="81">
                  <c:v>1637.2</c:v>
                </c:pt>
                <c:pt idx="82">
                  <c:v>1643.6</c:v>
                </c:pt>
                <c:pt idx="83">
                  <c:v>1638.6</c:v>
                </c:pt>
                <c:pt idx="84">
                  <c:v>1621.5</c:v>
                </c:pt>
                <c:pt idx="85">
                  <c:v>1635.9</c:v>
                </c:pt>
                <c:pt idx="86">
                  <c:v>1657.6</c:v>
                </c:pt>
                <c:pt idx="87">
                  <c:v>1650.2</c:v>
                </c:pt>
                <c:pt idx="88">
                  <c:v>1648.2</c:v>
                </c:pt>
                <c:pt idx="89">
                  <c:v>1640.4</c:v>
                </c:pt>
                <c:pt idx="90">
                  <c:v>1671.5</c:v>
                </c:pt>
                <c:pt idx="91">
                  <c:v>1661.8</c:v>
                </c:pt>
                <c:pt idx="92">
                  <c:v>1638.6</c:v>
                </c:pt>
                <c:pt idx="93">
                  <c:v>1655</c:v>
                </c:pt>
                <c:pt idx="94">
                  <c:v>1646.9</c:v>
                </c:pt>
                <c:pt idx="95">
                  <c:v>1636.2</c:v>
                </c:pt>
                <c:pt idx="96">
                  <c:v>1645.4</c:v>
                </c:pt>
                <c:pt idx="97">
                  <c:v>1657</c:v>
                </c:pt>
                <c:pt idx="98">
                  <c:v>1661.1</c:v>
                </c:pt>
                <c:pt idx="99">
                  <c:v>1647.2</c:v>
                </c:pt>
                <c:pt idx="100">
                  <c:v>1649.9</c:v>
                </c:pt>
                <c:pt idx="101">
                  <c:v>1647</c:v>
                </c:pt>
                <c:pt idx="102">
                  <c:v>1653.5</c:v>
                </c:pt>
                <c:pt idx="103">
                  <c:v>1622.1</c:v>
                </c:pt>
                <c:pt idx="104">
                  <c:v>1647.5</c:v>
                </c:pt>
                <c:pt idx="105">
                  <c:v>1659</c:v>
                </c:pt>
                <c:pt idx="106">
                  <c:v>1620.3</c:v>
                </c:pt>
                <c:pt idx="107">
                  <c:v>1635.6</c:v>
                </c:pt>
                <c:pt idx="108">
                  <c:v>1631.1</c:v>
                </c:pt>
                <c:pt idx="109">
                  <c:v>1641.8</c:v>
                </c:pt>
                <c:pt idx="110">
                  <c:v>1642</c:v>
                </c:pt>
                <c:pt idx="111">
                  <c:v>1642.3</c:v>
                </c:pt>
                <c:pt idx="112">
                  <c:v>1645.9</c:v>
                </c:pt>
                <c:pt idx="113">
                  <c:v>1641.5</c:v>
                </c:pt>
                <c:pt idx="114">
                  <c:v>1651.8</c:v>
                </c:pt>
                <c:pt idx="115">
                  <c:v>1635.4</c:v>
                </c:pt>
                <c:pt idx="116">
                  <c:v>1627.3</c:v>
                </c:pt>
                <c:pt idx="117">
                  <c:v>1626.5</c:v>
                </c:pt>
                <c:pt idx="118">
                  <c:v>1625.2</c:v>
                </c:pt>
                <c:pt idx="119">
                  <c:v>1626.4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B9-41AB-A6F6-9710130246BD}"/>
            </c:ext>
          </c:extLst>
        </c:ser>
        <c:ser>
          <c:idx val="1"/>
          <c:order val="1"/>
          <c:tx>
            <c:v>Baseline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119</c:v>
              </c:pt>
            </c:numLit>
          </c:xVal>
          <c:yVal>
            <c:numRef>
              <c:f>('Tra Slice Width'!$B$133,'Tra Slice Width'!$B$133)</c:f>
              <c:numCache>
                <c:formatCode>General</c:formatCode>
                <c:ptCount val="2"/>
                <c:pt idx="0">
                  <c:v>1632.3322580645163</c:v>
                </c:pt>
                <c:pt idx="1">
                  <c:v>1632.3322580645163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B9-41AB-A6F6-9710130246BD}"/>
            </c:ext>
          </c:extLst>
        </c:ser>
        <c:ser>
          <c:idx val="2"/>
          <c:order val="2"/>
          <c:tx>
            <c:strRef>
              <c:f>'Tra Slice Width'!$A$134</c:f>
              <c:strCache>
                <c:ptCount val="1"/>
                <c:pt idx="0">
                  <c:v>Minimum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119</c:v>
              </c:pt>
            </c:numLit>
          </c:xVal>
          <c:yVal>
            <c:numRef>
              <c:f>('Tra Slice Width'!$B$134,'Tra Slice Width'!$B$134)</c:f>
              <c:numCache>
                <c:formatCode>General</c:formatCode>
                <c:ptCount val="2"/>
                <c:pt idx="0">
                  <c:v>1259.9000000000001</c:v>
                </c:pt>
                <c:pt idx="1">
                  <c:v>1259.9000000000001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B9-41AB-A6F6-9710130246BD}"/>
            </c:ext>
          </c:extLst>
        </c:ser>
        <c:ser>
          <c:idx val="3"/>
          <c:order val="3"/>
          <c:tx>
            <c:strRef>
              <c:f>'Tra Slice Width'!$A$135</c:f>
              <c:strCache>
                <c:ptCount val="1"/>
                <c:pt idx="0">
                  <c:v>Half Minimum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199</c:v>
              </c:pt>
            </c:numLit>
          </c:xVal>
          <c:yVal>
            <c:numRef>
              <c:f>('Tra Slice Width'!$B$135,'Tra Slice Width'!$B$135)</c:f>
              <c:numCache>
                <c:formatCode>General</c:formatCode>
                <c:ptCount val="2"/>
                <c:pt idx="0">
                  <c:v>1446.1161290322582</c:v>
                </c:pt>
                <c:pt idx="1">
                  <c:v>1446.1161290322582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EB9-41AB-A6F6-971013024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651064"/>
        <c:axId val="991651424"/>
      </c:scatterChart>
      <c:valAx>
        <c:axId val="991651064"/>
        <c:scaling>
          <c:orientation val="minMax"/>
          <c:max val="12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solidFill>
                      <a:sysClr val="windowText" lastClr="000000"/>
                    </a:solidFill>
                  </a:rPr>
                  <a:t>Pixel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651424"/>
        <c:crosses val="autoZero"/>
        <c:crossBetween val="midCat"/>
      </c:valAx>
      <c:valAx>
        <c:axId val="991651424"/>
        <c:scaling>
          <c:orientation val="minMax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solidFill>
                      <a:sysClr val="windowText" lastClr="000000"/>
                    </a:solidFill>
                  </a:rPr>
                  <a:t>Signal</a:t>
                </a:r>
                <a:r>
                  <a:rPr lang="en-GB" sz="1200" baseline="0">
                    <a:solidFill>
                      <a:sysClr val="windowText" lastClr="000000"/>
                    </a:solidFill>
                  </a:rPr>
                  <a:t> Intensity</a:t>
                </a:r>
                <a:endParaRPr lang="en-GB" sz="12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651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22941253483462"/>
          <c:y val="0.37988055649783836"/>
          <c:w val="0.23758455371225862"/>
          <c:h val="0.2677730795400074"/>
        </c:manualLayout>
      </c:layout>
      <c:overlay val="0"/>
      <c:spPr>
        <a:solidFill>
          <a:sysClr val="window" lastClr="FFFFFF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Profile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45581153005225"/>
          <c:y val="9.8414583417340232E-2"/>
          <c:w val="0.52992923984264451"/>
          <c:h val="0.7839779805457770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'Tra Slice Width'!$C$11</c:f>
              <c:strCache>
                <c:ptCount val="1"/>
                <c:pt idx="0">
                  <c:v>Profile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'Tra Slice Width'!$A$12:$A$131</c:f>
              <c:numCache>
                <c:formatCode>General</c:formatCode>
                <c:ptCount val="1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</c:numCache>
            </c:numRef>
          </c:xVal>
          <c:yVal>
            <c:numRef>
              <c:f>'Tra Slice Width'!$C$12:$C$131</c:f>
              <c:numCache>
                <c:formatCode>General</c:formatCode>
                <c:ptCount val="120"/>
                <c:pt idx="0">
                  <c:v>1666.4</c:v>
                </c:pt>
                <c:pt idx="1">
                  <c:v>1668</c:v>
                </c:pt>
                <c:pt idx="2">
                  <c:v>1644.3</c:v>
                </c:pt>
                <c:pt idx="3">
                  <c:v>1638.6</c:v>
                </c:pt>
                <c:pt idx="4">
                  <c:v>1657.8</c:v>
                </c:pt>
                <c:pt idx="5">
                  <c:v>1648.1</c:v>
                </c:pt>
                <c:pt idx="6">
                  <c:v>1640.4</c:v>
                </c:pt>
                <c:pt idx="7">
                  <c:v>1642.1</c:v>
                </c:pt>
                <c:pt idx="8">
                  <c:v>1643</c:v>
                </c:pt>
                <c:pt idx="9">
                  <c:v>1654</c:v>
                </c:pt>
                <c:pt idx="10">
                  <c:v>1668.3</c:v>
                </c:pt>
                <c:pt idx="11">
                  <c:v>1662.2</c:v>
                </c:pt>
                <c:pt idx="12">
                  <c:v>1643.7</c:v>
                </c:pt>
                <c:pt idx="13">
                  <c:v>1637.1</c:v>
                </c:pt>
                <c:pt idx="14">
                  <c:v>1628.1</c:v>
                </c:pt>
                <c:pt idx="15">
                  <c:v>1633.4</c:v>
                </c:pt>
                <c:pt idx="16">
                  <c:v>1652</c:v>
                </c:pt>
                <c:pt idx="17">
                  <c:v>1669.7</c:v>
                </c:pt>
                <c:pt idx="18">
                  <c:v>1665.9</c:v>
                </c:pt>
                <c:pt idx="19">
                  <c:v>1668.9</c:v>
                </c:pt>
                <c:pt idx="20">
                  <c:v>1688.7</c:v>
                </c:pt>
                <c:pt idx="21">
                  <c:v>1682.4</c:v>
                </c:pt>
                <c:pt idx="22">
                  <c:v>1661.5</c:v>
                </c:pt>
                <c:pt idx="23">
                  <c:v>1655.4</c:v>
                </c:pt>
                <c:pt idx="24">
                  <c:v>1674.4</c:v>
                </c:pt>
                <c:pt idx="25">
                  <c:v>1652.8</c:v>
                </c:pt>
                <c:pt idx="26">
                  <c:v>1642.5</c:v>
                </c:pt>
                <c:pt idx="27">
                  <c:v>1686.7</c:v>
                </c:pt>
                <c:pt idx="28">
                  <c:v>1679.5</c:v>
                </c:pt>
                <c:pt idx="29">
                  <c:v>1678.9</c:v>
                </c:pt>
                <c:pt idx="30">
                  <c:v>1674.4</c:v>
                </c:pt>
                <c:pt idx="31">
                  <c:v>1667.4</c:v>
                </c:pt>
                <c:pt idx="32">
                  <c:v>1683.3</c:v>
                </c:pt>
                <c:pt idx="33">
                  <c:v>1684.4</c:v>
                </c:pt>
                <c:pt idx="34">
                  <c:v>1667</c:v>
                </c:pt>
                <c:pt idx="35">
                  <c:v>1662.1</c:v>
                </c:pt>
                <c:pt idx="36">
                  <c:v>1663.3</c:v>
                </c:pt>
                <c:pt idx="37">
                  <c:v>1668.5</c:v>
                </c:pt>
                <c:pt idx="38">
                  <c:v>1663.7</c:v>
                </c:pt>
                <c:pt idx="39">
                  <c:v>1678.4</c:v>
                </c:pt>
                <c:pt idx="40">
                  <c:v>1692.1</c:v>
                </c:pt>
                <c:pt idx="41">
                  <c:v>1676.2</c:v>
                </c:pt>
                <c:pt idx="42">
                  <c:v>1670.9</c:v>
                </c:pt>
                <c:pt idx="43">
                  <c:v>1638.8</c:v>
                </c:pt>
                <c:pt idx="44">
                  <c:v>1623.9</c:v>
                </c:pt>
                <c:pt idx="45">
                  <c:v>1578.6</c:v>
                </c:pt>
                <c:pt idx="46">
                  <c:v>1551.8</c:v>
                </c:pt>
                <c:pt idx="47">
                  <c:v>1520.2</c:v>
                </c:pt>
                <c:pt idx="48">
                  <c:v>1510.3</c:v>
                </c:pt>
                <c:pt idx="49">
                  <c:v>1457.8</c:v>
                </c:pt>
                <c:pt idx="50">
                  <c:v>1422.5</c:v>
                </c:pt>
                <c:pt idx="51">
                  <c:v>1419.8</c:v>
                </c:pt>
                <c:pt idx="52">
                  <c:v>1361.1</c:v>
                </c:pt>
                <c:pt idx="53">
                  <c:v>1321.1</c:v>
                </c:pt>
                <c:pt idx="54">
                  <c:v>1311.2</c:v>
                </c:pt>
                <c:pt idx="55">
                  <c:v>1321.5</c:v>
                </c:pt>
                <c:pt idx="56">
                  <c:v>1296.0999999999999</c:v>
                </c:pt>
                <c:pt idx="57">
                  <c:v>1278.2</c:v>
                </c:pt>
                <c:pt idx="58">
                  <c:v>1282.4000000000001</c:v>
                </c:pt>
                <c:pt idx="59">
                  <c:v>1246.8</c:v>
                </c:pt>
                <c:pt idx="60">
                  <c:v>1249.3</c:v>
                </c:pt>
                <c:pt idx="61">
                  <c:v>1277.5</c:v>
                </c:pt>
                <c:pt idx="62">
                  <c:v>1274.5</c:v>
                </c:pt>
                <c:pt idx="63">
                  <c:v>1283.7</c:v>
                </c:pt>
                <c:pt idx="64">
                  <c:v>1281.3</c:v>
                </c:pt>
                <c:pt idx="65">
                  <c:v>1273.5</c:v>
                </c:pt>
                <c:pt idx="66">
                  <c:v>1266.2</c:v>
                </c:pt>
                <c:pt idx="67">
                  <c:v>1307.3</c:v>
                </c:pt>
                <c:pt idx="68">
                  <c:v>1286.7</c:v>
                </c:pt>
                <c:pt idx="69">
                  <c:v>1310.5</c:v>
                </c:pt>
                <c:pt idx="70">
                  <c:v>1367.4</c:v>
                </c:pt>
                <c:pt idx="71">
                  <c:v>1369.5</c:v>
                </c:pt>
                <c:pt idx="72">
                  <c:v>1382.2</c:v>
                </c:pt>
                <c:pt idx="73">
                  <c:v>1442.6</c:v>
                </c:pt>
                <c:pt idx="74">
                  <c:v>1447.6</c:v>
                </c:pt>
                <c:pt idx="75">
                  <c:v>1511.3</c:v>
                </c:pt>
                <c:pt idx="76">
                  <c:v>1536.7</c:v>
                </c:pt>
                <c:pt idx="77">
                  <c:v>1546.3</c:v>
                </c:pt>
                <c:pt idx="78">
                  <c:v>1586.2</c:v>
                </c:pt>
                <c:pt idx="79">
                  <c:v>1598.4</c:v>
                </c:pt>
                <c:pt idx="80">
                  <c:v>1644.8</c:v>
                </c:pt>
                <c:pt idx="81">
                  <c:v>1668.3</c:v>
                </c:pt>
                <c:pt idx="82">
                  <c:v>1680.4</c:v>
                </c:pt>
                <c:pt idx="83">
                  <c:v>1674.5</c:v>
                </c:pt>
                <c:pt idx="84">
                  <c:v>1682.7</c:v>
                </c:pt>
                <c:pt idx="85">
                  <c:v>1669.1</c:v>
                </c:pt>
                <c:pt idx="86">
                  <c:v>1668</c:v>
                </c:pt>
                <c:pt idx="87">
                  <c:v>1673.2</c:v>
                </c:pt>
                <c:pt idx="88">
                  <c:v>1662.2</c:v>
                </c:pt>
                <c:pt idx="89">
                  <c:v>1697.6</c:v>
                </c:pt>
                <c:pt idx="90">
                  <c:v>1699.2</c:v>
                </c:pt>
                <c:pt idx="91">
                  <c:v>1677.7</c:v>
                </c:pt>
                <c:pt idx="92">
                  <c:v>1690.1</c:v>
                </c:pt>
                <c:pt idx="93">
                  <c:v>1682.4</c:v>
                </c:pt>
                <c:pt idx="94">
                  <c:v>1697.5</c:v>
                </c:pt>
                <c:pt idx="95">
                  <c:v>1697.1</c:v>
                </c:pt>
                <c:pt idx="96">
                  <c:v>1682.2</c:v>
                </c:pt>
                <c:pt idx="97">
                  <c:v>1665.8</c:v>
                </c:pt>
                <c:pt idx="98">
                  <c:v>1676</c:v>
                </c:pt>
                <c:pt idx="99">
                  <c:v>1703.5</c:v>
                </c:pt>
                <c:pt idx="100">
                  <c:v>1696.7</c:v>
                </c:pt>
                <c:pt idx="101">
                  <c:v>1681.3</c:v>
                </c:pt>
                <c:pt idx="102">
                  <c:v>1697.7</c:v>
                </c:pt>
                <c:pt idx="103">
                  <c:v>1678.6</c:v>
                </c:pt>
                <c:pt idx="104">
                  <c:v>1684.4</c:v>
                </c:pt>
                <c:pt idx="105">
                  <c:v>1680.7</c:v>
                </c:pt>
                <c:pt idx="106">
                  <c:v>1678.3</c:v>
                </c:pt>
                <c:pt idx="107">
                  <c:v>1690.1</c:v>
                </c:pt>
                <c:pt idx="108">
                  <c:v>1691.9</c:v>
                </c:pt>
                <c:pt idx="109">
                  <c:v>1677.3</c:v>
                </c:pt>
                <c:pt idx="110">
                  <c:v>1672.1</c:v>
                </c:pt>
                <c:pt idx="111">
                  <c:v>1672.1</c:v>
                </c:pt>
                <c:pt idx="112">
                  <c:v>1659.2</c:v>
                </c:pt>
                <c:pt idx="113">
                  <c:v>1666.9</c:v>
                </c:pt>
                <c:pt idx="114">
                  <c:v>1671</c:v>
                </c:pt>
                <c:pt idx="115">
                  <c:v>1689.5</c:v>
                </c:pt>
                <c:pt idx="116">
                  <c:v>1700.3</c:v>
                </c:pt>
                <c:pt idx="117">
                  <c:v>1694.3</c:v>
                </c:pt>
                <c:pt idx="118">
                  <c:v>1683.7</c:v>
                </c:pt>
                <c:pt idx="119">
                  <c:v>1668.9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6A-41F8-B27D-52942AA135A3}"/>
            </c:ext>
          </c:extLst>
        </c:ser>
        <c:ser>
          <c:idx val="1"/>
          <c:order val="1"/>
          <c:tx>
            <c:v>Baseline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119</c:v>
              </c:pt>
            </c:numLit>
          </c:xVal>
          <c:yVal>
            <c:numRef>
              <c:f>('Tra Slice Width'!$C$133,'Tra Slice Width'!$C$133)</c:f>
              <c:numCache>
                <c:formatCode>General</c:formatCode>
                <c:ptCount val="2"/>
                <c:pt idx="0">
                  <c:v>1671.182258064516</c:v>
                </c:pt>
                <c:pt idx="1">
                  <c:v>1671.182258064516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D6A-41F8-B27D-52942AA135A3}"/>
            </c:ext>
          </c:extLst>
        </c:ser>
        <c:ser>
          <c:idx val="2"/>
          <c:order val="2"/>
          <c:tx>
            <c:strRef>
              <c:f>'Tra Slice Width'!$A$134</c:f>
              <c:strCache>
                <c:ptCount val="1"/>
                <c:pt idx="0">
                  <c:v>Minimum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119</c:v>
              </c:pt>
            </c:numLit>
          </c:xVal>
          <c:yVal>
            <c:numRef>
              <c:f>('Tra Slice Width'!$C$134,'Tra Slice Width'!$C$134)</c:f>
              <c:numCache>
                <c:formatCode>General</c:formatCode>
                <c:ptCount val="2"/>
                <c:pt idx="0">
                  <c:v>1271.8</c:v>
                </c:pt>
                <c:pt idx="1">
                  <c:v>1271.8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D6A-41F8-B27D-52942AA135A3}"/>
            </c:ext>
          </c:extLst>
        </c:ser>
        <c:ser>
          <c:idx val="3"/>
          <c:order val="3"/>
          <c:tx>
            <c:strRef>
              <c:f>'Tra Slice Width'!$A$135</c:f>
              <c:strCache>
                <c:ptCount val="1"/>
                <c:pt idx="0">
                  <c:v>Half Minimum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199</c:v>
              </c:pt>
            </c:numLit>
          </c:xVal>
          <c:yVal>
            <c:numRef>
              <c:f>('Tra Slice Width'!$C$135,'Tra Slice Width'!$C$135)</c:f>
              <c:numCache>
                <c:formatCode>General</c:formatCode>
                <c:ptCount val="2"/>
                <c:pt idx="0">
                  <c:v>1471.491129032258</c:v>
                </c:pt>
                <c:pt idx="1">
                  <c:v>1471.491129032258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D6A-41F8-B27D-52942AA13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651064"/>
        <c:axId val="991651424"/>
      </c:scatterChart>
      <c:valAx>
        <c:axId val="991651064"/>
        <c:scaling>
          <c:orientation val="minMax"/>
          <c:max val="12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solidFill>
                      <a:sysClr val="windowText" lastClr="000000"/>
                    </a:solidFill>
                  </a:rPr>
                  <a:t>Pixel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651424"/>
        <c:crosses val="autoZero"/>
        <c:crossBetween val="midCat"/>
      </c:valAx>
      <c:valAx>
        <c:axId val="991651424"/>
        <c:scaling>
          <c:orientation val="minMax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solidFill>
                      <a:sysClr val="windowText" lastClr="000000"/>
                    </a:solidFill>
                  </a:rPr>
                  <a:t>Signal</a:t>
                </a:r>
                <a:r>
                  <a:rPr lang="en-GB" sz="1200" baseline="0">
                    <a:solidFill>
                      <a:sysClr val="windowText" lastClr="000000"/>
                    </a:solidFill>
                  </a:rPr>
                  <a:t> Intensity</a:t>
                </a:r>
                <a:endParaRPr lang="en-GB" sz="12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651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22941253483462"/>
          <c:y val="0.37988055649783836"/>
          <c:w val="0.23758455371225862"/>
          <c:h val="0.2677730795400074"/>
        </c:manualLayout>
      </c:layout>
      <c:overlay val="0"/>
      <c:spPr>
        <a:solidFill>
          <a:sysClr val="window" lastClr="FFFFFF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Profile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45581153005225"/>
          <c:y val="9.8414583417340232E-2"/>
          <c:w val="0.52992923984264451"/>
          <c:h val="0.7839779805457770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'Sag Slice Width'!$B$11</c:f>
              <c:strCache>
                <c:ptCount val="1"/>
                <c:pt idx="0">
                  <c:v>Profile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'Sag Slice Width'!$A$12:$A$131</c:f>
              <c:numCache>
                <c:formatCode>General</c:formatCode>
                <c:ptCount val="1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</c:numCache>
            </c:numRef>
          </c:xVal>
          <c:yVal>
            <c:numRef>
              <c:f>'Sag Slice Width'!$B$12:$B$131</c:f>
              <c:numCache>
                <c:formatCode>General</c:formatCode>
                <c:ptCount val="120"/>
                <c:pt idx="0">
                  <c:v>1598.2</c:v>
                </c:pt>
                <c:pt idx="1">
                  <c:v>1595.2</c:v>
                </c:pt>
                <c:pt idx="2">
                  <c:v>1620</c:v>
                </c:pt>
                <c:pt idx="3">
                  <c:v>1638.3</c:v>
                </c:pt>
                <c:pt idx="4">
                  <c:v>1612.9</c:v>
                </c:pt>
                <c:pt idx="5">
                  <c:v>1613.5</c:v>
                </c:pt>
                <c:pt idx="6">
                  <c:v>1625.8</c:v>
                </c:pt>
                <c:pt idx="7">
                  <c:v>1618.2</c:v>
                </c:pt>
                <c:pt idx="8">
                  <c:v>1610.8</c:v>
                </c:pt>
                <c:pt idx="9">
                  <c:v>1612.2</c:v>
                </c:pt>
                <c:pt idx="10">
                  <c:v>1619.2</c:v>
                </c:pt>
                <c:pt idx="11">
                  <c:v>1618.3</c:v>
                </c:pt>
                <c:pt idx="12">
                  <c:v>1624.2</c:v>
                </c:pt>
                <c:pt idx="13">
                  <c:v>1620.1</c:v>
                </c:pt>
                <c:pt idx="14">
                  <c:v>1601.2</c:v>
                </c:pt>
                <c:pt idx="15">
                  <c:v>1620.2</c:v>
                </c:pt>
                <c:pt idx="16">
                  <c:v>1651.1</c:v>
                </c:pt>
                <c:pt idx="17">
                  <c:v>1638.2</c:v>
                </c:pt>
                <c:pt idx="18">
                  <c:v>1614.7</c:v>
                </c:pt>
                <c:pt idx="19">
                  <c:v>1614.5</c:v>
                </c:pt>
                <c:pt idx="20">
                  <c:v>1645.3</c:v>
                </c:pt>
                <c:pt idx="21">
                  <c:v>1625.1</c:v>
                </c:pt>
                <c:pt idx="22">
                  <c:v>1631.7</c:v>
                </c:pt>
                <c:pt idx="23">
                  <c:v>1605.4</c:v>
                </c:pt>
                <c:pt idx="24">
                  <c:v>1607</c:v>
                </c:pt>
                <c:pt idx="25">
                  <c:v>1635.7</c:v>
                </c:pt>
                <c:pt idx="26">
                  <c:v>1649.9</c:v>
                </c:pt>
                <c:pt idx="27">
                  <c:v>1608.8</c:v>
                </c:pt>
                <c:pt idx="28">
                  <c:v>1628.4</c:v>
                </c:pt>
                <c:pt idx="29">
                  <c:v>1623.4</c:v>
                </c:pt>
                <c:pt idx="30">
                  <c:v>1643.9</c:v>
                </c:pt>
                <c:pt idx="31">
                  <c:v>1634.3</c:v>
                </c:pt>
                <c:pt idx="32">
                  <c:v>1624.8</c:v>
                </c:pt>
                <c:pt idx="33">
                  <c:v>1606.3</c:v>
                </c:pt>
                <c:pt idx="34">
                  <c:v>1633.9</c:v>
                </c:pt>
                <c:pt idx="35">
                  <c:v>1605.4</c:v>
                </c:pt>
                <c:pt idx="36">
                  <c:v>1607.3</c:v>
                </c:pt>
                <c:pt idx="37">
                  <c:v>1636.1</c:v>
                </c:pt>
                <c:pt idx="38">
                  <c:v>1639.2</c:v>
                </c:pt>
                <c:pt idx="39">
                  <c:v>1595.3</c:v>
                </c:pt>
                <c:pt idx="40">
                  <c:v>1566.4</c:v>
                </c:pt>
                <c:pt idx="41">
                  <c:v>1570.8</c:v>
                </c:pt>
                <c:pt idx="42">
                  <c:v>1524.9</c:v>
                </c:pt>
                <c:pt idx="43">
                  <c:v>1500.9</c:v>
                </c:pt>
                <c:pt idx="44">
                  <c:v>1478.9</c:v>
                </c:pt>
                <c:pt idx="45">
                  <c:v>1435.2</c:v>
                </c:pt>
                <c:pt idx="46">
                  <c:v>1406.5</c:v>
                </c:pt>
                <c:pt idx="47">
                  <c:v>1375.9</c:v>
                </c:pt>
                <c:pt idx="48">
                  <c:v>1361.7</c:v>
                </c:pt>
                <c:pt idx="49">
                  <c:v>1332.1</c:v>
                </c:pt>
                <c:pt idx="50">
                  <c:v>1284.7</c:v>
                </c:pt>
                <c:pt idx="51">
                  <c:v>1288.2</c:v>
                </c:pt>
                <c:pt idx="52">
                  <c:v>1293.7</c:v>
                </c:pt>
                <c:pt idx="53">
                  <c:v>1263.5</c:v>
                </c:pt>
                <c:pt idx="54">
                  <c:v>1266.7</c:v>
                </c:pt>
                <c:pt idx="55">
                  <c:v>1234.9000000000001</c:v>
                </c:pt>
                <c:pt idx="56">
                  <c:v>1255.0999999999999</c:v>
                </c:pt>
                <c:pt idx="57">
                  <c:v>1272.2</c:v>
                </c:pt>
                <c:pt idx="58">
                  <c:v>1258.5999999999999</c:v>
                </c:pt>
                <c:pt idx="59">
                  <c:v>1255.5999999999999</c:v>
                </c:pt>
                <c:pt idx="60">
                  <c:v>1260.7</c:v>
                </c:pt>
                <c:pt idx="61">
                  <c:v>1276.5999999999999</c:v>
                </c:pt>
                <c:pt idx="62">
                  <c:v>1257.9000000000001</c:v>
                </c:pt>
                <c:pt idx="63">
                  <c:v>1275.4000000000001</c:v>
                </c:pt>
                <c:pt idx="64">
                  <c:v>1277.0999999999999</c:v>
                </c:pt>
                <c:pt idx="65">
                  <c:v>1296.8</c:v>
                </c:pt>
                <c:pt idx="66">
                  <c:v>1294.7</c:v>
                </c:pt>
                <c:pt idx="67">
                  <c:v>1313.3</c:v>
                </c:pt>
                <c:pt idx="68">
                  <c:v>1339.5</c:v>
                </c:pt>
                <c:pt idx="69">
                  <c:v>1364.1</c:v>
                </c:pt>
                <c:pt idx="70">
                  <c:v>1391</c:v>
                </c:pt>
                <c:pt idx="71">
                  <c:v>1459.1</c:v>
                </c:pt>
                <c:pt idx="72">
                  <c:v>1490.5</c:v>
                </c:pt>
                <c:pt idx="73">
                  <c:v>1541.5</c:v>
                </c:pt>
                <c:pt idx="74">
                  <c:v>1562.1</c:v>
                </c:pt>
                <c:pt idx="75">
                  <c:v>1587.8</c:v>
                </c:pt>
                <c:pt idx="76">
                  <c:v>1608</c:v>
                </c:pt>
                <c:pt idx="77">
                  <c:v>1610.4</c:v>
                </c:pt>
                <c:pt idx="78">
                  <c:v>1618.4</c:v>
                </c:pt>
                <c:pt idx="79">
                  <c:v>1613</c:v>
                </c:pt>
                <c:pt idx="80">
                  <c:v>1624.1</c:v>
                </c:pt>
                <c:pt idx="81">
                  <c:v>1637.2</c:v>
                </c:pt>
                <c:pt idx="82">
                  <c:v>1643.6</c:v>
                </c:pt>
                <c:pt idx="83">
                  <c:v>1638.6</c:v>
                </c:pt>
                <c:pt idx="84">
                  <c:v>1621.5</c:v>
                </c:pt>
                <c:pt idx="85">
                  <c:v>1635.9</c:v>
                </c:pt>
                <c:pt idx="86">
                  <c:v>1657.6</c:v>
                </c:pt>
                <c:pt idx="87">
                  <c:v>1650.2</c:v>
                </c:pt>
                <c:pt idx="88">
                  <c:v>1648.2</c:v>
                </c:pt>
                <c:pt idx="89">
                  <c:v>1640.4</c:v>
                </c:pt>
                <c:pt idx="90">
                  <c:v>1671.5</c:v>
                </c:pt>
                <c:pt idx="91">
                  <c:v>1661.8</c:v>
                </c:pt>
                <c:pt idx="92">
                  <c:v>1638.6</c:v>
                </c:pt>
                <c:pt idx="93">
                  <c:v>1655</c:v>
                </c:pt>
                <c:pt idx="94">
                  <c:v>1646.9</c:v>
                </c:pt>
                <c:pt idx="95">
                  <c:v>1636.2</c:v>
                </c:pt>
                <c:pt idx="96">
                  <c:v>1645.4</c:v>
                </c:pt>
                <c:pt idx="97">
                  <c:v>1657</c:v>
                </c:pt>
                <c:pt idx="98">
                  <c:v>1661.1</c:v>
                </c:pt>
                <c:pt idx="99">
                  <c:v>1647.2</c:v>
                </c:pt>
                <c:pt idx="100">
                  <c:v>1649.9</c:v>
                </c:pt>
                <c:pt idx="101">
                  <c:v>1647</c:v>
                </c:pt>
                <c:pt idx="102">
                  <c:v>1653.5</c:v>
                </c:pt>
                <c:pt idx="103">
                  <c:v>1622.1</c:v>
                </c:pt>
                <c:pt idx="104">
                  <c:v>1647.5</c:v>
                </c:pt>
                <c:pt idx="105">
                  <c:v>1659</c:v>
                </c:pt>
                <c:pt idx="106">
                  <c:v>1620.3</c:v>
                </c:pt>
                <c:pt idx="107">
                  <c:v>1635.6</c:v>
                </c:pt>
                <c:pt idx="108">
                  <c:v>1631.1</c:v>
                </c:pt>
                <c:pt idx="109">
                  <c:v>1641.8</c:v>
                </c:pt>
                <c:pt idx="110">
                  <c:v>1642</c:v>
                </c:pt>
                <c:pt idx="111">
                  <c:v>1642.3</c:v>
                </c:pt>
                <c:pt idx="112">
                  <c:v>1645.9</c:v>
                </c:pt>
                <c:pt idx="113">
                  <c:v>1641.5</c:v>
                </c:pt>
                <c:pt idx="114">
                  <c:v>1651.8</c:v>
                </c:pt>
                <c:pt idx="115">
                  <c:v>1635.4</c:v>
                </c:pt>
                <c:pt idx="116">
                  <c:v>1627.3</c:v>
                </c:pt>
                <c:pt idx="117">
                  <c:v>1626.5</c:v>
                </c:pt>
                <c:pt idx="118">
                  <c:v>1625.2</c:v>
                </c:pt>
                <c:pt idx="119">
                  <c:v>1626.4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A6-8C4F-AA66-2111A91B4BCB}"/>
            </c:ext>
          </c:extLst>
        </c:ser>
        <c:ser>
          <c:idx val="1"/>
          <c:order val="1"/>
          <c:tx>
            <c:v>Baseline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119</c:v>
              </c:pt>
            </c:numLit>
          </c:xVal>
          <c:yVal>
            <c:numRef>
              <c:f>('Sag Slice Width'!$B$133,'Sag Slice Width'!$B$133)</c:f>
              <c:numCache>
                <c:formatCode>General</c:formatCode>
                <c:ptCount val="2"/>
                <c:pt idx="0">
                  <c:v>1632.3322580645163</c:v>
                </c:pt>
                <c:pt idx="1">
                  <c:v>1632.3322580645163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6A6-8C4F-AA66-2111A91B4BCB}"/>
            </c:ext>
          </c:extLst>
        </c:ser>
        <c:ser>
          <c:idx val="2"/>
          <c:order val="2"/>
          <c:tx>
            <c:strRef>
              <c:f>'Sag Slice Width'!$A$134</c:f>
              <c:strCache>
                <c:ptCount val="1"/>
                <c:pt idx="0">
                  <c:v>Minimum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119</c:v>
              </c:pt>
            </c:numLit>
          </c:xVal>
          <c:yVal>
            <c:numRef>
              <c:f>('Sag Slice Width'!$B$134,'Sag Slice Width'!$B$134)</c:f>
              <c:numCache>
                <c:formatCode>General</c:formatCode>
                <c:ptCount val="2"/>
                <c:pt idx="0">
                  <c:v>1259.9000000000001</c:v>
                </c:pt>
                <c:pt idx="1">
                  <c:v>1259.9000000000001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6A6-8C4F-AA66-2111A91B4BCB}"/>
            </c:ext>
          </c:extLst>
        </c:ser>
        <c:ser>
          <c:idx val="3"/>
          <c:order val="3"/>
          <c:tx>
            <c:strRef>
              <c:f>'Sag Slice Width'!$A$135</c:f>
              <c:strCache>
                <c:ptCount val="1"/>
                <c:pt idx="0">
                  <c:v>Half Minimum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199</c:v>
              </c:pt>
            </c:numLit>
          </c:xVal>
          <c:yVal>
            <c:numRef>
              <c:f>('Sag Slice Width'!$B$135,'Sag Slice Width'!$B$135)</c:f>
              <c:numCache>
                <c:formatCode>General</c:formatCode>
                <c:ptCount val="2"/>
                <c:pt idx="0">
                  <c:v>1446.1161290322582</c:v>
                </c:pt>
                <c:pt idx="1">
                  <c:v>1446.1161290322582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6A6-8C4F-AA66-2111A91B4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651064"/>
        <c:axId val="991651424"/>
      </c:scatterChart>
      <c:valAx>
        <c:axId val="991651064"/>
        <c:scaling>
          <c:orientation val="minMax"/>
          <c:max val="12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solidFill>
                      <a:sysClr val="windowText" lastClr="000000"/>
                    </a:solidFill>
                  </a:rPr>
                  <a:t>Pixel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651424"/>
        <c:crosses val="autoZero"/>
        <c:crossBetween val="midCat"/>
      </c:valAx>
      <c:valAx>
        <c:axId val="991651424"/>
        <c:scaling>
          <c:orientation val="minMax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solidFill>
                      <a:sysClr val="windowText" lastClr="000000"/>
                    </a:solidFill>
                  </a:rPr>
                  <a:t>Signal</a:t>
                </a:r>
                <a:r>
                  <a:rPr lang="en-GB" sz="1200" baseline="0">
                    <a:solidFill>
                      <a:sysClr val="windowText" lastClr="000000"/>
                    </a:solidFill>
                  </a:rPr>
                  <a:t> Intensity</a:t>
                </a:r>
                <a:endParaRPr lang="en-GB" sz="12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651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22941253483462"/>
          <c:y val="0.37988055649783836"/>
          <c:w val="0.23758455371225862"/>
          <c:h val="0.2677730795400074"/>
        </c:manualLayout>
      </c:layout>
      <c:overlay val="0"/>
      <c:spPr>
        <a:solidFill>
          <a:sysClr val="window" lastClr="FFFFFF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Profile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45581153005225"/>
          <c:y val="9.8414583417340232E-2"/>
          <c:w val="0.52992923984264451"/>
          <c:h val="0.7839779805457770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'Sag Slice Width'!$C$11</c:f>
              <c:strCache>
                <c:ptCount val="1"/>
                <c:pt idx="0">
                  <c:v>Profile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'Sag Slice Width'!$A$12:$A$131</c:f>
              <c:numCache>
                <c:formatCode>General</c:formatCode>
                <c:ptCount val="1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</c:numCache>
            </c:numRef>
          </c:xVal>
          <c:yVal>
            <c:numRef>
              <c:f>'Sag Slice Width'!$C$12:$C$131</c:f>
              <c:numCache>
                <c:formatCode>General</c:formatCode>
                <c:ptCount val="120"/>
                <c:pt idx="0">
                  <c:v>1666.4</c:v>
                </c:pt>
                <c:pt idx="1">
                  <c:v>1668</c:v>
                </c:pt>
                <c:pt idx="2">
                  <c:v>1644.3</c:v>
                </c:pt>
                <c:pt idx="3">
                  <c:v>1638.6</c:v>
                </c:pt>
                <c:pt idx="4">
                  <c:v>1657.8</c:v>
                </c:pt>
                <c:pt idx="5">
                  <c:v>1648.1</c:v>
                </c:pt>
                <c:pt idx="6">
                  <c:v>1640.4</c:v>
                </c:pt>
                <c:pt idx="7">
                  <c:v>1642.1</c:v>
                </c:pt>
                <c:pt idx="8">
                  <c:v>1643</c:v>
                </c:pt>
                <c:pt idx="9">
                  <c:v>1654</c:v>
                </c:pt>
                <c:pt idx="10">
                  <c:v>1668.3</c:v>
                </c:pt>
                <c:pt idx="11">
                  <c:v>1662.2</c:v>
                </c:pt>
                <c:pt idx="12">
                  <c:v>1643.7</c:v>
                </c:pt>
                <c:pt idx="13">
                  <c:v>1637.1</c:v>
                </c:pt>
                <c:pt idx="14">
                  <c:v>1628.1</c:v>
                </c:pt>
                <c:pt idx="15">
                  <c:v>1633.4</c:v>
                </c:pt>
                <c:pt idx="16">
                  <c:v>1652</c:v>
                </c:pt>
                <c:pt idx="17">
                  <c:v>1669.7</c:v>
                </c:pt>
                <c:pt idx="18">
                  <c:v>1665.9</c:v>
                </c:pt>
                <c:pt idx="19">
                  <c:v>1668.9</c:v>
                </c:pt>
                <c:pt idx="20">
                  <c:v>1688.7</c:v>
                </c:pt>
                <c:pt idx="21">
                  <c:v>1682.4</c:v>
                </c:pt>
                <c:pt idx="22">
                  <c:v>1661.5</c:v>
                </c:pt>
                <c:pt idx="23">
                  <c:v>1655.4</c:v>
                </c:pt>
                <c:pt idx="24">
                  <c:v>1674.4</c:v>
                </c:pt>
                <c:pt idx="25">
                  <c:v>1652.8</c:v>
                </c:pt>
                <c:pt idx="26">
                  <c:v>1642.5</c:v>
                </c:pt>
                <c:pt idx="27">
                  <c:v>1686.7</c:v>
                </c:pt>
                <c:pt idx="28">
                  <c:v>1679.5</c:v>
                </c:pt>
                <c:pt idx="29">
                  <c:v>1678.9</c:v>
                </c:pt>
                <c:pt idx="30">
                  <c:v>1674.4</c:v>
                </c:pt>
                <c:pt idx="31">
                  <c:v>1667.4</c:v>
                </c:pt>
                <c:pt idx="32">
                  <c:v>1683.3</c:v>
                </c:pt>
                <c:pt idx="33">
                  <c:v>1684.4</c:v>
                </c:pt>
                <c:pt idx="34">
                  <c:v>1667</c:v>
                </c:pt>
                <c:pt idx="35">
                  <c:v>1662.1</c:v>
                </c:pt>
                <c:pt idx="36">
                  <c:v>1663.3</c:v>
                </c:pt>
                <c:pt idx="37">
                  <c:v>1668.5</c:v>
                </c:pt>
                <c:pt idx="38">
                  <c:v>1663.7</c:v>
                </c:pt>
                <c:pt idx="39">
                  <c:v>1678.4</c:v>
                </c:pt>
                <c:pt idx="40">
                  <c:v>1692.1</c:v>
                </c:pt>
                <c:pt idx="41">
                  <c:v>1676.2</c:v>
                </c:pt>
                <c:pt idx="42">
                  <c:v>1670.9</c:v>
                </c:pt>
                <c:pt idx="43">
                  <c:v>1638.8</c:v>
                </c:pt>
                <c:pt idx="44">
                  <c:v>1623.9</c:v>
                </c:pt>
                <c:pt idx="45">
                  <c:v>1578.6</c:v>
                </c:pt>
                <c:pt idx="46">
                  <c:v>1551.8</c:v>
                </c:pt>
                <c:pt idx="47">
                  <c:v>1520.2</c:v>
                </c:pt>
                <c:pt idx="48">
                  <c:v>1510.3</c:v>
                </c:pt>
                <c:pt idx="49">
                  <c:v>1457.8</c:v>
                </c:pt>
                <c:pt idx="50">
                  <c:v>1422.5</c:v>
                </c:pt>
                <c:pt idx="51">
                  <c:v>1419.8</c:v>
                </c:pt>
                <c:pt idx="52">
                  <c:v>1361.1</c:v>
                </c:pt>
                <c:pt idx="53">
                  <c:v>1321.1</c:v>
                </c:pt>
                <c:pt idx="54">
                  <c:v>1311.2</c:v>
                </c:pt>
                <c:pt idx="55">
                  <c:v>1321.5</c:v>
                </c:pt>
                <c:pt idx="56">
                  <c:v>1296.0999999999999</c:v>
                </c:pt>
                <c:pt idx="57">
                  <c:v>1278.2</c:v>
                </c:pt>
                <c:pt idx="58">
                  <c:v>1282.4000000000001</c:v>
                </c:pt>
                <c:pt idx="59">
                  <c:v>1246.8</c:v>
                </c:pt>
                <c:pt idx="60">
                  <c:v>1249.3</c:v>
                </c:pt>
                <c:pt idx="61">
                  <c:v>1277.5</c:v>
                </c:pt>
                <c:pt idx="62">
                  <c:v>1274.5</c:v>
                </c:pt>
                <c:pt idx="63">
                  <c:v>1283.7</c:v>
                </c:pt>
                <c:pt idx="64">
                  <c:v>1281.3</c:v>
                </c:pt>
                <c:pt idx="65">
                  <c:v>1273.5</c:v>
                </c:pt>
                <c:pt idx="66">
                  <c:v>1266.2</c:v>
                </c:pt>
                <c:pt idx="67">
                  <c:v>1307.3</c:v>
                </c:pt>
                <c:pt idx="68">
                  <c:v>1286.7</c:v>
                </c:pt>
                <c:pt idx="69">
                  <c:v>1310.5</c:v>
                </c:pt>
                <c:pt idx="70">
                  <c:v>1367.4</c:v>
                </c:pt>
                <c:pt idx="71">
                  <c:v>1369.5</c:v>
                </c:pt>
                <c:pt idx="72">
                  <c:v>1382.2</c:v>
                </c:pt>
                <c:pt idx="73">
                  <c:v>1442.6</c:v>
                </c:pt>
                <c:pt idx="74">
                  <c:v>1447.6</c:v>
                </c:pt>
                <c:pt idx="75">
                  <c:v>1511.3</c:v>
                </c:pt>
                <c:pt idx="76">
                  <c:v>1536.7</c:v>
                </c:pt>
                <c:pt idx="77">
                  <c:v>1546.3</c:v>
                </c:pt>
                <c:pt idx="78">
                  <c:v>1586.2</c:v>
                </c:pt>
                <c:pt idx="79">
                  <c:v>1598.4</c:v>
                </c:pt>
                <c:pt idx="80">
                  <c:v>1644.8</c:v>
                </c:pt>
                <c:pt idx="81">
                  <c:v>1668.3</c:v>
                </c:pt>
                <c:pt idx="82">
                  <c:v>1680.4</c:v>
                </c:pt>
                <c:pt idx="83">
                  <c:v>1674.5</c:v>
                </c:pt>
                <c:pt idx="84">
                  <c:v>1682.7</c:v>
                </c:pt>
                <c:pt idx="85">
                  <c:v>1669.1</c:v>
                </c:pt>
                <c:pt idx="86">
                  <c:v>1668</c:v>
                </c:pt>
                <c:pt idx="87">
                  <c:v>1673.2</c:v>
                </c:pt>
                <c:pt idx="88">
                  <c:v>1662.2</c:v>
                </c:pt>
                <c:pt idx="89">
                  <c:v>1697.6</c:v>
                </c:pt>
                <c:pt idx="90">
                  <c:v>1699.2</c:v>
                </c:pt>
                <c:pt idx="91">
                  <c:v>1677.7</c:v>
                </c:pt>
                <c:pt idx="92">
                  <c:v>1690.1</c:v>
                </c:pt>
                <c:pt idx="93">
                  <c:v>1682.4</c:v>
                </c:pt>
                <c:pt idx="94">
                  <c:v>1697.5</c:v>
                </c:pt>
                <c:pt idx="95">
                  <c:v>1697.1</c:v>
                </c:pt>
                <c:pt idx="96">
                  <c:v>1682.2</c:v>
                </c:pt>
                <c:pt idx="97">
                  <c:v>1665.8</c:v>
                </c:pt>
                <c:pt idx="98">
                  <c:v>1676</c:v>
                </c:pt>
                <c:pt idx="99">
                  <c:v>1703.5</c:v>
                </c:pt>
                <c:pt idx="100">
                  <c:v>1696.7</c:v>
                </c:pt>
                <c:pt idx="101">
                  <c:v>1681.3</c:v>
                </c:pt>
                <c:pt idx="102">
                  <c:v>1697.7</c:v>
                </c:pt>
                <c:pt idx="103">
                  <c:v>1678.6</c:v>
                </c:pt>
                <c:pt idx="104">
                  <c:v>1684.4</c:v>
                </c:pt>
                <c:pt idx="105">
                  <c:v>1680.7</c:v>
                </c:pt>
                <c:pt idx="106">
                  <c:v>1678.3</c:v>
                </c:pt>
                <c:pt idx="107">
                  <c:v>1690.1</c:v>
                </c:pt>
                <c:pt idx="108">
                  <c:v>1691.9</c:v>
                </c:pt>
                <c:pt idx="109">
                  <c:v>1677.3</c:v>
                </c:pt>
                <c:pt idx="110">
                  <c:v>1672.1</c:v>
                </c:pt>
                <c:pt idx="111">
                  <c:v>1672.1</c:v>
                </c:pt>
                <c:pt idx="112">
                  <c:v>1659.2</c:v>
                </c:pt>
                <c:pt idx="113">
                  <c:v>1666.9</c:v>
                </c:pt>
                <c:pt idx="114">
                  <c:v>1671</c:v>
                </c:pt>
                <c:pt idx="115">
                  <c:v>1689.5</c:v>
                </c:pt>
                <c:pt idx="116">
                  <c:v>1700.3</c:v>
                </c:pt>
                <c:pt idx="117">
                  <c:v>1694.3</c:v>
                </c:pt>
                <c:pt idx="118">
                  <c:v>1683.7</c:v>
                </c:pt>
                <c:pt idx="119">
                  <c:v>1668.9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83-ED40-8623-24B06BAB14BA}"/>
            </c:ext>
          </c:extLst>
        </c:ser>
        <c:ser>
          <c:idx val="1"/>
          <c:order val="1"/>
          <c:tx>
            <c:v>Baseline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119</c:v>
              </c:pt>
            </c:numLit>
          </c:xVal>
          <c:yVal>
            <c:numRef>
              <c:f>('Sag Slice Width'!$C$133,'Sag Slice Width'!$C$133)</c:f>
              <c:numCache>
                <c:formatCode>General</c:formatCode>
                <c:ptCount val="2"/>
                <c:pt idx="0">
                  <c:v>1671.182258064516</c:v>
                </c:pt>
                <c:pt idx="1">
                  <c:v>1671.182258064516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D83-ED40-8623-24B06BAB14BA}"/>
            </c:ext>
          </c:extLst>
        </c:ser>
        <c:ser>
          <c:idx val="2"/>
          <c:order val="2"/>
          <c:tx>
            <c:strRef>
              <c:f>'Sag Slice Width'!$A$134</c:f>
              <c:strCache>
                <c:ptCount val="1"/>
                <c:pt idx="0">
                  <c:v>Minimum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119</c:v>
              </c:pt>
            </c:numLit>
          </c:xVal>
          <c:yVal>
            <c:numRef>
              <c:f>('Sag Slice Width'!$C$134,'Sag Slice Width'!$C$134)</c:f>
              <c:numCache>
                <c:formatCode>General</c:formatCode>
                <c:ptCount val="2"/>
                <c:pt idx="0">
                  <c:v>1271.8</c:v>
                </c:pt>
                <c:pt idx="1">
                  <c:v>1271.8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D83-ED40-8623-24B06BAB14BA}"/>
            </c:ext>
          </c:extLst>
        </c:ser>
        <c:ser>
          <c:idx val="3"/>
          <c:order val="3"/>
          <c:tx>
            <c:strRef>
              <c:f>'Sag Slice Width'!$A$135</c:f>
              <c:strCache>
                <c:ptCount val="1"/>
                <c:pt idx="0">
                  <c:v>Half Minimum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199</c:v>
              </c:pt>
            </c:numLit>
          </c:xVal>
          <c:yVal>
            <c:numRef>
              <c:f>('Sag Slice Width'!$C$135,'Sag Slice Width'!$C$135)</c:f>
              <c:numCache>
                <c:formatCode>General</c:formatCode>
                <c:ptCount val="2"/>
                <c:pt idx="0">
                  <c:v>1471.491129032258</c:v>
                </c:pt>
                <c:pt idx="1">
                  <c:v>1471.491129032258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D83-ED40-8623-24B06BAB1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651064"/>
        <c:axId val="991651424"/>
      </c:scatterChart>
      <c:valAx>
        <c:axId val="991651064"/>
        <c:scaling>
          <c:orientation val="minMax"/>
          <c:max val="12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solidFill>
                      <a:sysClr val="windowText" lastClr="000000"/>
                    </a:solidFill>
                  </a:rPr>
                  <a:t>Pixel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651424"/>
        <c:crosses val="autoZero"/>
        <c:crossBetween val="midCat"/>
      </c:valAx>
      <c:valAx>
        <c:axId val="991651424"/>
        <c:scaling>
          <c:orientation val="minMax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solidFill>
                      <a:sysClr val="windowText" lastClr="000000"/>
                    </a:solidFill>
                  </a:rPr>
                  <a:t>Signal</a:t>
                </a:r>
                <a:r>
                  <a:rPr lang="en-GB" sz="1200" baseline="0">
                    <a:solidFill>
                      <a:sysClr val="windowText" lastClr="000000"/>
                    </a:solidFill>
                  </a:rPr>
                  <a:t> Intensity</a:t>
                </a:r>
                <a:endParaRPr lang="en-GB" sz="12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651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22941253483462"/>
          <c:y val="0.37988055649783836"/>
          <c:w val="0.23758455371225862"/>
          <c:h val="0.2677730795400074"/>
        </c:manualLayout>
      </c:layout>
      <c:overlay val="0"/>
      <c:spPr>
        <a:solidFill>
          <a:sysClr val="window" lastClr="FFFFFF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Profile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45581153005225"/>
          <c:y val="9.8414583417340232E-2"/>
          <c:w val="0.52992923984264451"/>
          <c:h val="0.7839779805457770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'Cor Slice Width'!$B$11</c:f>
              <c:strCache>
                <c:ptCount val="1"/>
                <c:pt idx="0">
                  <c:v>Profile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'Cor Slice Width'!$A$12:$A$131</c:f>
              <c:numCache>
                <c:formatCode>General</c:formatCode>
                <c:ptCount val="1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</c:numCache>
            </c:numRef>
          </c:xVal>
          <c:yVal>
            <c:numRef>
              <c:f>'Cor Slice Width'!$B$12:$B$131</c:f>
              <c:numCache>
                <c:formatCode>General</c:formatCode>
                <c:ptCount val="120"/>
                <c:pt idx="0">
                  <c:v>1701.6</c:v>
                </c:pt>
                <c:pt idx="1">
                  <c:v>1710.5</c:v>
                </c:pt>
                <c:pt idx="2">
                  <c:v>1727.4</c:v>
                </c:pt>
                <c:pt idx="3">
                  <c:v>1742.2</c:v>
                </c:pt>
                <c:pt idx="4">
                  <c:v>1716.5</c:v>
                </c:pt>
                <c:pt idx="5">
                  <c:v>1702.9</c:v>
                </c:pt>
                <c:pt idx="6">
                  <c:v>1746.3</c:v>
                </c:pt>
                <c:pt idx="7">
                  <c:v>1733.4</c:v>
                </c:pt>
                <c:pt idx="8">
                  <c:v>1736.6</c:v>
                </c:pt>
                <c:pt idx="9">
                  <c:v>1713.7</c:v>
                </c:pt>
                <c:pt idx="10">
                  <c:v>1733.2</c:v>
                </c:pt>
                <c:pt idx="11">
                  <c:v>1757.2</c:v>
                </c:pt>
                <c:pt idx="12">
                  <c:v>1756.5</c:v>
                </c:pt>
                <c:pt idx="13">
                  <c:v>1732</c:v>
                </c:pt>
                <c:pt idx="14">
                  <c:v>1727.1</c:v>
                </c:pt>
                <c:pt idx="15">
                  <c:v>1744.6</c:v>
                </c:pt>
                <c:pt idx="16">
                  <c:v>1747.8</c:v>
                </c:pt>
                <c:pt idx="17">
                  <c:v>1744.6</c:v>
                </c:pt>
                <c:pt idx="18">
                  <c:v>1761.2</c:v>
                </c:pt>
                <c:pt idx="19">
                  <c:v>1768.9</c:v>
                </c:pt>
                <c:pt idx="20">
                  <c:v>1752.6</c:v>
                </c:pt>
                <c:pt idx="21">
                  <c:v>1758.4</c:v>
                </c:pt>
                <c:pt idx="22">
                  <c:v>1787</c:v>
                </c:pt>
                <c:pt idx="23">
                  <c:v>1776.1</c:v>
                </c:pt>
                <c:pt idx="24">
                  <c:v>1782.9</c:v>
                </c:pt>
                <c:pt idx="25">
                  <c:v>1767.6</c:v>
                </c:pt>
                <c:pt idx="26">
                  <c:v>1760.7</c:v>
                </c:pt>
                <c:pt idx="27">
                  <c:v>1775.7</c:v>
                </c:pt>
                <c:pt idx="28">
                  <c:v>1775.3</c:v>
                </c:pt>
                <c:pt idx="29">
                  <c:v>1760.8</c:v>
                </c:pt>
                <c:pt idx="30">
                  <c:v>1791.7</c:v>
                </c:pt>
                <c:pt idx="31">
                  <c:v>1772.2</c:v>
                </c:pt>
                <c:pt idx="32">
                  <c:v>1752.5</c:v>
                </c:pt>
                <c:pt idx="33">
                  <c:v>1751.2</c:v>
                </c:pt>
                <c:pt idx="34">
                  <c:v>1726.2</c:v>
                </c:pt>
                <c:pt idx="35">
                  <c:v>1704.6</c:v>
                </c:pt>
                <c:pt idx="36">
                  <c:v>1677.4</c:v>
                </c:pt>
                <c:pt idx="37">
                  <c:v>1668.9</c:v>
                </c:pt>
                <c:pt idx="38">
                  <c:v>1624.9</c:v>
                </c:pt>
                <c:pt idx="39">
                  <c:v>1586.7</c:v>
                </c:pt>
                <c:pt idx="40">
                  <c:v>1527.9</c:v>
                </c:pt>
                <c:pt idx="41">
                  <c:v>1508.5</c:v>
                </c:pt>
                <c:pt idx="42">
                  <c:v>1461.4</c:v>
                </c:pt>
                <c:pt idx="43">
                  <c:v>1428.4</c:v>
                </c:pt>
                <c:pt idx="44">
                  <c:v>1426.2</c:v>
                </c:pt>
                <c:pt idx="45">
                  <c:v>1392.1</c:v>
                </c:pt>
                <c:pt idx="46">
                  <c:v>1382.4</c:v>
                </c:pt>
                <c:pt idx="47">
                  <c:v>1360.4</c:v>
                </c:pt>
                <c:pt idx="48">
                  <c:v>1391.4</c:v>
                </c:pt>
                <c:pt idx="49">
                  <c:v>1366.7</c:v>
                </c:pt>
                <c:pt idx="50">
                  <c:v>1363.7</c:v>
                </c:pt>
                <c:pt idx="51">
                  <c:v>1367</c:v>
                </c:pt>
                <c:pt idx="52">
                  <c:v>1374.1</c:v>
                </c:pt>
                <c:pt idx="53">
                  <c:v>1368.2</c:v>
                </c:pt>
                <c:pt idx="54">
                  <c:v>1388</c:v>
                </c:pt>
                <c:pt idx="55">
                  <c:v>1385.8</c:v>
                </c:pt>
                <c:pt idx="56">
                  <c:v>1353</c:v>
                </c:pt>
                <c:pt idx="57">
                  <c:v>1343.3</c:v>
                </c:pt>
                <c:pt idx="58">
                  <c:v>1377.9</c:v>
                </c:pt>
                <c:pt idx="59">
                  <c:v>1383.3</c:v>
                </c:pt>
                <c:pt idx="60">
                  <c:v>1393.9</c:v>
                </c:pt>
                <c:pt idx="61">
                  <c:v>1415.9</c:v>
                </c:pt>
                <c:pt idx="62">
                  <c:v>1430.9</c:v>
                </c:pt>
                <c:pt idx="63">
                  <c:v>1459.2</c:v>
                </c:pt>
                <c:pt idx="64">
                  <c:v>1534.5</c:v>
                </c:pt>
                <c:pt idx="65">
                  <c:v>1566.9</c:v>
                </c:pt>
                <c:pt idx="66">
                  <c:v>1603.1</c:v>
                </c:pt>
                <c:pt idx="67">
                  <c:v>1646.5</c:v>
                </c:pt>
                <c:pt idx="68">
                  <c:v>1664.4</c:v>
                </c:pt>
                <c:pt idx="69">
                  <c:v>1707</c:v>
                </c:pt>
                <c:pt idx="70">
                  <c:v>1733</c:v>
                </c:pt>
                <c:pt idx="71">
                  <c:v>1742.8</c:v>
                </c:pt>
                <c:pt idx="72">
                  <c:v>1797</c:v>
                </c:pt>
                <c:pt idx="73">
                  <c:v>1793.1</c:v>
                </c:pt>
                <c:pt idx="74">
                  <c:v>1781.6</c:v>
                </c:pt>
                <c:pt idx="75">
                  <c:v>1810.1</c:v>
                </c:pt>
                <c:pt idx="76">
                  <c:v>1776.9</c:v>
                </c:pt>
                <c:pt idx="77">
                  <c:v>1791.3</c:v>
                </c:pt>
                <c:pt idx="78">
                  <c:v>1791.1</c:v>
                </c:pt>
                <c:pt idx="79">
                  <c:v>1802.8</c:v>
                </c:pt>
                <c:pt idx="80">
                  <c:v>1787.4</c:v>
                </c:pt>
                <c:pt idx="81">
                  <c:v>1804.3</c:v>
                </c:pt>
                <c:pt idx="82">
                  <c:v>1801.5</c:v>
                </c:pt>
                <c:pt idx="83">
                  <c:v>1789.3</c:v>
                </c:pt>
                <c:pt idx="84">
                  <c:v>1805.5</c:v>
                </c:pt>
                <c:pt idx="85">
                  <c:v>1806.9</c:v>
                </c:pt>
                <c:pt idx="86">
                  <c:v>1797.3</c:v>
                </c:pt>
                <c:pt idx="87">
                  <c:v>1805.1</c:v>
                </c:pt>
                <c:pt idx="88">
                  <c:v>1777.2</c:v>
                </c:pt>
                <c:pt idx="89">
                  <c:v>1770.5</c:v>
                </c:pt>
                <c:pt idx="90">
                  <c:v>1794.9</c:v>
                </c:pt>
                <c:pt idx="91">
                  <c:v>1802.6</c:v>
                </c:pt>
                <c:pt idx="92">
                  <c:v>1802.8</c:v>
                </c:pt>
                <c:pt idx="93">
                  <c:v>1782</c:v>
                </c:pt>
                <c:pt idx="94">
                  <c:v>1803.5</c:v>
                </c:pt>
                <c:pt idx="95">
                  <c:v>1808.4</c:v>
                </c:pt>
                <c:pt idx="96">
                  <c:v>1794.2</c:v>
                </c:pt>
                <c:pt idx="97">
                  <c:v>1797.4</c:v>
                </c:pt>
                <c:pt idx="98">
                  <c:v>1782.9</c:v>
                </c:pt>
                <c:pt idx="99">
                  <c:v>1780.4</c:v>
                </c:pt>
                <c:pt idx="100">
                  <c:v>1781.6</c:v>
                </c:pt>
                <c:pt idx="101">
                  <c:v>1797.9</c:v>
                </c:pt>
                <c:pt idx="102">
                  <c:v>1783.9</c:v>
                </c:pt>
                <c:pt idx="103">
                  <c:v>1766.9</c:v>
                </c:pt>
                <c:pt idx="104">
                  <c:v>1784.9</c:v>
                </c:pt>
                <c:pt idx="105">
                  <c:v>1778.6</c:v>
                </c:pt>
                <c:pt idx="106">
                  <c:v>1771.6</c:v>
                </c:pt>
                <c:pt idx="107">
                  <c:v>1788.9</c:v>
                </c:pt>
                <c:pt idx="108">
                  <c:v>1779.4</c:v>
                </c:pt>
                <c:pt idx="109">
                  <c:v>1777.8</c:v>
                </c:pt>
                <c:pt idx="110">
                  <c:v>1768.2</c:v>
                </c:pt>
                <c:pt idx="111">
                  <c:v>1768.6</c:v>
                </c:pt>
                <c:pt idx="112">
                  <c:v>1778</c:v>
                </c:pt>
                <c:pt idx="113">
                  <c:v>1756.9</c:v>
                </c:pt>
                <c:pt idx="114">
                  <c:v>1776.6</c:v>
                </c:pt>
                <c:pt idx="115">
                  <c:v>1753.3</c:v>
                </c:pt>
                <c:pt idx="116">
                  <c:v>1761.7</c:v>
                </c:pt>
                <c:pt idx="117">
                  <c:v>1774.2</c:v>
                </c:pt>
                <c:pt idx="118">
                  <c:v>1755</c:v>
                </c:pt>
                <c:pt idx="119">
                  <c:v>1751.2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9D-AA4E-84B7-92A46BC4FEAE}"/>
            </c:ext>
          </c:extLst>
        </c:ser>
        <c:ser>
          <c:idx val="1"/>
          <c:order val="1"/>
          <c:tx>
            <c:v>Baseline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119</c:v>
              </c:pt>
            </c:numLit>
          </c:xVal>
          <c:yVal>
            <c:numRef>
              <c:f>('Cor Slice Width'!$B$133,'Cor Slice Width'!$B$133)</c:f>
              <c:numCache>
                <c:formatCode>General</c:formatCode>
                <c:ptCount val="2"/>
                <c:pt idx="0">
                  <c:v>1773.9967741935477</c:v>
                </c:pt>
                <c:pt idx="1">
                  <c:v>1773.9967741935477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09D-AA4E-84B7-92A46BC4FEAE}"/>
            </c:ext>
          </c:extLst>
        </c:ser>
        <c:ser>
          <c:idx val="2"/>
          <c:order val="2"/>
          <c:tx>
            <c:strRef>
              <c:f>'Cor Slice Width'!$A$134</c:f>
              <c:strCache>
                <c:ptCount val="1"/>
                <c:pt idx="0">
                  <c:v>Minimum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119</c:v>
              </c:pt>
            </c:numLit>
          </c:xVal>
          <c:yVal>
            <c:numRef>
              <c:f>('Cor Slice Width'!$B$134,'Cor Slice Width'!$B$134)</c:f>
              <c:numCache>
                <c:formatCode>General</c:formatCode>
                <c:ptCount val="2"/>
                <c:pt idx="0">
                  <c:v>1373.3</c:v>
                </c:pt>
                <c:pt idx="1">
                  <c:v>1373.3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09D-AA4E-84B7-92A46BC4FEAE}"/>
            </c:ext>
          </c:extLst>
        </c:ser>
        <c:ser>
          <c:idx val="3"/>
          <c:order val="3"/>
          <c:tx>
            <c:strRef>
              <c:f>'Cor Slice Width'!$A$135</c:f>
              <c:strCache>
                <c:ptCount val="1"/>
                <c:pt idx="0">
                  <c:v>Half Minimum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199</c:v>
              </c:pt>
            </c:numLit>
          </c:xVal>
          <c:yVal>
            <c:numRef>
              <c:f>('Cor Slice Width'!$B$135,'Cor Slice Width'!$B$135)</c:f>
              <c:numCache>
                <c:formatCode>General</c:formatCode>
                <c:ptCount val="2"/>
                <c:pt idx="0">
                  <c:v>1573.6483870967738</c:v>
                </c:pt>
                <c:pt idx="1">
                  <c:v>1573.6483870967738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09D-AA4E-84B7-92A46BC4F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651064"/>
        <c:axId val="991651424"/>
      </c:scatterChart>
      <c:valAx>
        <c:axId val="991651064"/>
        <c:scaling>
          <c:orientation val="minMax"/>
          <c:max val="12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solidFill>
                      <a:sysClr val="windowText" lastClr="000000"/>
                    </a:solidFill>
                  </a:rPr>
                  <a:t>Pixel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651424"/>
        <c:crosses val="autoZero"/>
        <c:crossBetween val="midCat"/>
      </c:valAx>
      <c:valAx>
        <c:axId val="991651424"/>
        <c:scaling>
          <c:orientation val="minMax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solidFill>
                      <a:sysClr val="windowText" lastClr="000000"/>
                    </a:solidFill>
                  </a:rPr>
                  <a:t>Signal</a:t>
                </a:r>
                <a:r>
                  <a:rPr lang="en-GB" sz="1200" baseline="0">
                    <a:solidFill>
                      <a:sysClr val="windowText" lastClr="000000"/>
                    </a:solidFill>
                  </a:rPr>
                  <a:t> Intensity</a:t>
                </a:r>
                <a:endParaRPr lang="en-GB" sz="12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651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22941253483462"/>
          <c:y val="0.37988055649783836"/>
          <c:w val="0.23758455371225862"/>
          <c:h val="0.2677730795400074"/>
        </c:manualLayout>
      </c:layout>
      <c:overlay val="0"/>
      <c:spPr>
        <a:solidFill>
          <a:sysClr val="window" lastClr="FFFFFF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Profile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45581153005225"/>
          <c:y val="9.8414583417340232E-2"/>
          <c:w val="0.52992923984264451"/>
          <c:h val="0.7839779805457770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'Cor Slice Width'!$C$11</c:f>
              <c:strCache>
                <c:ptCount val="1"/>
                <c:pt idx="0">
                  <c:v>Profile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'Cor Slice Width'!$A$12:$A$131</c:f>
              <c:numCache>
                <c:formatCode>General</c:formatCode>
                <c:ptCount val="1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</c:numCache>
            </c:numRef>
          </c:xVal>
          <c:yVal>
            <c:numRef>
              <c:f>'Cor Slice Width'!$C$12:$C$131</c:f>
              <c:numCache>
                <c:formatCode>General</c:formatCode>
                <c:ptCount val="120"/>
                <c:pt idx="0">
                  <c:v>1692.5</c:v>
                </c:pt>
                <c:pt idx="1">
                  <c:v>1695.2</c:v>
                </c:pt>
                <c:pt idx="2">
                  <c:v>1719.1</c:v>
                </c:pt>
                <c:pt idx="3">
                  <c:v>1705.9</c:v>
                </c:pt>
                <c:pt idx="4">
                  <c:v>1725</c:v>
                </c:pt>
                <c:pt idx="5">
                  <c:v>1685.7</c:v>
                </c:pt>
                <c:pt idx="6">
                  <c:v>1724</c:v>
                </c:pt>
                <c:pt idx="7">
                  <c:v>1714.7</c:v>
                </c:pt>
                <c:pt idx="8">
                  <c:v>1704.1</c:v>
                </c:pt>
                <c:pt idx="9">
                  <c:v>1718.4</c:v>
                </c:pt>
                <c:pt idx="10">
                  <c:v>1713.8</c:v>
                </c:pt>
                <c:pt idx="11">
                  <c:v>1713</c:v>
                </c:pt>
                <c:pt idx="12">
                  <c:v>1741.7</c:v>
                </c:pt>
                <c:pt idx="13">
                  <c:v>1720</c:v>
                </c:pt>
                <c:pt idx="14">
                  <c:v>1741.2</c:v>
                </c:pt>
                <c:pt idx="15">
                  <c:v>1730.8</c:v>
                </c:pt>
                <c:pt idx="16">
                  <c:v>1713.1</c:v>
                </c:pt>
                <c:pt idx="17">
                  <c:v>1728.8</c:v>
                </c:pt>
                <c:pt idx="18">
                  <c:v>1755</c:v>
                </c:pt>
                <c:pt idx="19">
                  <c:v>1768.2</c:v>
                </c:pt>
                <c:pt idx="20">
                  <c:v>1767.1</c:v>
                </c:pt>
                <c:pt idx="21">
                  <c:v>1767.7</c:v>
                </c:pt>
                <c:pt idx="22">
                  <c:v>1773.9</c:v>
                </c:pt>
                <c:pt idx="23">
                  <c:v>1752.4</c:v>
                </c:pt>
                <c:pt idx="24">
                  <c:v>1745.6</c:v>
                </c:pt>
                <c:pt idx="25">
                  <c:v>1765.7</c:v>
                </c:pt>
                <c:pt idx="26">
                  <c:v>1770.4</c:v>
                </c:pt>
                <c:pt idx="27">
                  <c:v>1768.7</c:v>
                </c:pt>
                <c:pt idx="28">
                  <c:v>1778.4</c:v>
                </c:pt>
                <c:pt idx="29">
                  <c:v>1772.9</c:v>
                </c:pt>
                <c:pt idx="30">
                  <c:v>1764.8</c:v>
                </c:pt>
                <c:pt idx="31">
                  <c:v>1788.5</c:v>
                </c:pt>
                <c:pt idx="32">
                  <c:v>1788.6</c:v>
                </c:pt>
                <c:pt idx="33">
                  <c:v>1774.2</c:v>
                </c:pt>
                <c:pt idx="34">
                  <c:v>1791.9</c:v>
                </c:pt>
                <c:pt idx="35">
                  <c:v>1778.8</c:v>
                </c:pt>
                <c:pt idx="36">
                  <c:v>1767.9</c:v>
                </c:pt>
                <c:pt idx="37">
                  <c:v>1801.9</c:v>
                </c:pt>
                <c:pt idx="38">
                  <c:v>1768.1</c:v>
                </c:pt>
                <c:pt idx="39">
                  <c:v>1782.7</c:v>
                </c:pt>
                <c:pt idx="40">
                  <c:v>1781.2</c:v>
                </c:pt>
                <c:pt idx="41">
                  <c:v>1792.5</c:v>
                </c:pt>
                <c:pt idx="42">
                  <c:v>1798.8</c:v>
                </c:pt>
                <c:pt idx="43">
                  <c:v>1781</c:v>
                </c:pt>
                <c:pt idx="44">
                  <c:v>1792.3</c:v>
                </c:pt>
                <c:pt idx="45">
                  <c:v>1780.2</c:v>
                </c:pt>
                <c:pt idx="46">
                  <c:v>1776.4</c:v>
                </c:pt>
                <c:pt idx="47">
                  <c:v>1778.4</c:v>
                </c:pt>
                <c:pt idx="48">
                  <c:v>1756.8</c:v>
                </c:pt>
                <c:pt idx="49">
                  <c:v>1751.9</c:v>
                </c:pt>
                <c:pt idx="50">
                  <c:v>1745</c:v>
                </c:pt>
                <c:pt idx="51">
                  <c:v>1700.9</c:v>
                </c:pt>
                <c:pt idx="52">
                  <c:v>1679.9</c:v>
                </c:pt>
                <c:pt idx="53">
                  <c:v>1636.3</c:v>
                </c:pt>
                <c:pt idx="54">
                  <c:v>1594.7</c:v>
                </c:pt>
                <c:pt idx="55">
                  <c:v>1556.2</c:v>
                </c:pt>
                <c:pt idx="56">
                  <c:v>1484.2</c:v>
                </c:pt>
                <c:pt idx="57">
                  <c:v>1491.7</c:v>
                </c:pt>
                <c:pt idx="58">
                  <c:v>1435.9</c:v>
                </c:pt>
                <c:pt idx="59">
                  <c:v>1415.7</c:v>
                </c:pt>
                <c:pt idx="60">
                  <c:v>1429.5</c:v>
                </c:pt>
                <c:pt idx="61">
                  <c:v>1387</c:v>
                </c:pt>
                <c:pt idx="62">
                  <c:v>1360.9</c:v>
                </c:pt>
                <c:pt idx="63">
                  <c:v>1365.5</c:v>
                </c:pt>
                <c:pt idx="64">
                  <c:v>1355.1</c:v>
                </c:pt>
                <c:pt idx="65">
                  <c:v>1359.3</c:v>
                </c:pt>
                <c:pt idx="66">
                  <c:v>1358</c:v>
                </c:pt>
                <c:pt idx="67">
                  <c:v>1366.4</c:v>
                </c:pt>
                <c:pt idx="68">
                  <c:v>1349.5</c:v>
                </c:pt>
                <c:pt idx="69">
                  <c:v>1381.6</c:v>
                </c:pt>
                <c:pt idx="70">
                  <c:v>1375</c:v>
                </c:pt>
                <c:pt idx="71">
                  <c:v>1363.8</c:v>
                </c:pt>
                <c:pt idx="72">
                  <c:v>1370.7</c:v>
                </c:pt>
                <c:pt idx="73">
                  <c:v>1379.4</c:v>
                </c:pt>
                <c:pt idx="74">
                  <c:v>1396.3</c:v>
                </c:pt>
                <c:pt idx="75">
                  <c:v>1428.1</c:v>
                </c:pt>
                <c:pt idx="76">
                  <c:v>1440.1</c:v>
                </c:pt>
                <c:pt idx="77">
                  <c:v>1464.3</c:v>
                </c:pt>
                <c:pt idx="78">
                  <c:v>1471.2</c:v>
                </c:pt>
                <c:pt idx="79">
                  <c:v>1525.4</c:v>
                </c:pt>
                <c:pt idx="80">
                  <c:v>1567.5</c:v>
                </c:pt>
                <c:pt idx="81">
                  <c:v>1624.8</c:v>
                </c:pt>
                <c:pt idx="82">
                  <c:v>1654.2</c:v>
                </c:pt>
                <c:pt idx="83">
                  <c:v>1698.1</c:v>
                </c:pt>
                <c:pt idx="84">
                  <c:v>1685</c:v>
                </c:pt>
                <c:pt idx="85">
                  <c:v>1716.5</c:v>
                </c:pt>
                <c:pt idx="86">
                  <c:v>1749.6</c:v>
                </c:pt>
                <c:pt idx="87">
                  <c:v>1754.2</c:v>
                </c:pt>
                <c:pt idx="88">
                  <c:v>1757</c:v>
                </c:pt>
                <c:pt idx="89">
                  <c:v>1799.3</c:v>
                </c:pt>
                <c:pt idx="90">
                  <c:v>1806.2</c:v>
                </c:pt>
                <c:pt idx="91">
                  <c:v>1779.1</c:v>
                </c:pt>
                <c:pt idx="92">
                  <c:v>1777</c:v>
                </c:pt>
                <c:pt idx="93">
                  <c:v>1792.6</c:v>
                </c:pt>
                <c:pt idx="94">
                  <c:v>1785.1</c:v>
                </c:pt>
                <c:pt idx="95">
                  <c:v>1787.9</c:v>
                </c:pt>
                <c:pt idx="96">
                  <c:v>1785.9</c:v>
                </c:pt>
                <c:pt idx="97">
                  <c:v>1771.2</c:v>
                </c:pt>
                <c:pt idx="98">
                  <c:v>1777.1</c:v>
                </c:pt>
                <c:pt idx="99">
                  <c:v>1783.7</c:v>
                </c:pt>
                <c:pt idx="100">
                  <c:v>1779.8</c:v>
                </c:pt>
                <c:pt idx="101">
                  <c:v>1768.6</c:v>
                </c:pt>
                <c:pt idx="102">
                  <c:v>1787.5</c:v>
                </c:pt>
                <c:pt idx="103">
                  <c:v>1776.4</c:v>
                </c:pt>
                <c:pt idx="104">
                  <c:v>1776.8</c:v>
                </c:pt>
                <c:pt idx="105">
                  <c:v>1779.9</c:v>
                </c:pt>
                <c:pt idx="106">
                  <c:v>1755.8</c:v>
                </c:pt>
                <c:pt idx="107">
                  <c:v>1746.6</c:v>
                </c:pt>
                <c:pt idx="108">
                  <c:v>1753.7</c:v>
                </c:pt>
                <c:pt idx="109">
                  <c:v>1768.5</c:v>
                </c:pt>
                <c:pt idx="110">
                  <c:v>1788</c:v>
                </c:pt>
                <c:pt idx="111">
                  <c:v>1784.5</c:v>
                </c:pt>
                <c:pt idx="112">
                  <c:v>1769.2</c:v>
                </c:pt>
                <c:pt idx="113">
                  <c:v>1760.8</c:v>
                </c:pt>
                <c:pt idx="114">
                  <c:v>1755.7</c:v>
                </c:pt>
                <c:pt idx="115">
                  <c:v>1757.1</c:v>
                </c:pt>
                <c:pt idx="116">
                  <c:v>1764.1</c:v>
                </c:pt>
                <c:pt idx="117">
                  <c:v>1750.5</c:v>
                </c:pt>
                <c:pt idx="118">
                  <c:v>1766.1</c:v>
                </c:pt>
                <c:pt idx="119">
                  <c:v>1777.3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26-C043-99D9-7AE79CF90953}"/>
            </c:ext>
          </c:extLst>
        </c:ser>
        <c:ser>
          <c:idx val="1"/>
          <c:order val="1"/>
          <c:tx>
            <c:v>Baseline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119</c:v>
              </c:pt>
            </c:numLit>
          </c:xVal>
          <c:yVal>
            <c:numRef>
              <c:f>('Cor Slice Width'!$C$133,'Cor Slice Width'!$C$133)</c:f>
              <c:numCache>
                <c:formatCode>General</c:formatCode>
                <c:ptCount val="2"/>
                <c:pt idx="0">
                  <c:v>1785.6419354838711</c:v>
                </c:pt>
                <c:pt idx="1">
                  <c:v>1785.6419354838711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D26-C043-99D9-7AE79CF90953}"/>
            </c:ext>
          </c:extLst>
        </c:ser>
        <c:ser>
          <c:idx val="2"/>
          <c:order val="2"/>
          <c:tx>
            <c:strRef>
              <c:f>'Cor Slice Width'!$A$134</c:f>
              <c:strCache>
                <c:ptCount val="1"/>
                <c:pt idx="0">
                  <c:v>Minimum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119</c:v>
              </c:pt>
            </c:numLit>
          </c:xVal>
          <c:yVal>
            <c:numRef>
              <c:f>('Cor Slice Width'!$C$134,'Cor Slice Width'!$C$134)</c:f>
              <c:numCache>
                <c:formatCode>General</c:formatCode>
                <c:ptCount val="2"/>
                <c:pt idx="0">
                  <c:v>1359.5</c:v>
                </c:pt>
                <c:pt idx="1">
                  <c:v>1359.5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D26-C043-99D9-7AE79CF90953}"/>
            </c:ext>
          </c:extLst>
        </c:ser>
        <c:ser>
          <c:idx val="3"/>
          <c:order val="3"/>
          <c:tx>
            <c:strRef>
              <c:f>'Cor Slice Width'!$A$135</c:f>
              <c:strCache>
                <c:ptCount val="1"/>
                <c:pt idx="0">
                  <c:v>Half Minimum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199</c:v>
              </c:pt>
            </c:numLit>
          </c:xVal>
          <c:yVal>
            <c:numRef>
              <c:f>('Cor Slice Width'!$C$135,'Cor Slice Width'!$C$135)</c:f>
              <c:numCache>
                <c:formatCode>General</c:formatCode>
                <c:ptCount val="2"/>
                <c:pt idx="0">
                  <c:v>1572.5709677419354</c:v>
                </c:pt>
                <c:pt idx="1">
                  <c:v>1572.5709677419354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D26-C043-99D9-7AE79CF90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651064"/>
        <c:axId val="991651424"/>
      </c:scatterChart>
      <c:valAx>
        <c:axId val="991651064"/>
        <c:scaling>
          <c:orientation val="minMax"/>
          <c:max val="12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solidFill>
                      <a:sysClr val="windowText" lastClr="000000"/>
                    </a:solidFill>
                  </a:rPr>
                  <a:t>Pixel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651424"/>
        <c:crosses val="autoZero"/>
        <c:crossBetween val="midCat"/>
      </c:valAx>
      <c:valAx>
        <c:axId val="991651424"/>
        <c:scaling>
          <c:orientation val="minMax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solidFill>
                      <a:sysClr val="windowText" lastClr="000000"/>
                    </a:solidFill>
                  </a:rPr>
                  <a:t>Signal</a:t>
                </a:r>
                <a:r>
                  <a:rPr lang="en-GB" sz="1200" baseline="0">
                    <a:solidFill>
                      <a:sysClr val="windowText" lastClr="000000"/>
                    </a:solidFill>
                  </a:rPr>
                  <a:t> Intensity</a:t>
                </a:r>
                <a:endParaRPr lang="en-GB" sz="12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651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22941253483462"/>
          <c:y val="0.37988055649783836"/>
          <c:w val="0.23758455371225862"/>
          <c:h val="0.2677730795400074"/>
        </c:manualLayout>
      </c:layout>
      <c:overlay val="0"/>
      <c:spPr>
        <a:solidFill>
          <a:sysClr val="window" lastClr="FFFFFF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Slice Position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674924399381073"/>
          <c:y val="0.14393518518518519"/>
          <c:w val="0.853917312390432"/>
          <c:h val="0.7344534916575236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'Slice Position'!$A$21:$A$39</c:f>
              <c:numCache>
                <c:formatCode>General</c:formatCode>
                <c:ptCount val="19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</c:numCache>
            </c:numRef>
          </c:xVal>
          <c:yVal>
            <c:numRef>
              <c:f>'Slice Position'!$H$21:$H$39</c:f>
              <c:numCache>
                <c:formatCode>General</c:formatCode>
                <c:ptCount val="19"/>
                <c:pt idx="0">
                  <c:v>-0.42723265378046449</c:v>
                </c:pt>
                <c:pt idx="1">
                  <c:v>-0.16885489145752786</c:v>
                </c:pt>
                <c:pt idx="2">
                  <c:v>-0.63112962660695615</c:v>
                </c:pt>
                <c:pt idx="3">
                  <c:v>3.3259279413428544E-2</c:v>
                </c:pt>
                <c:pt idx="4">
                  <c:v>-0.11229712932818359</c:v>
                </c:pt>
                <c:pt idx="5">
                  <c:v>4.1182332423630896E-2</c:v>
                </c:pt>
                <c:pt idx="6">
                  <c:v>-1.0439907211754473E-2</c:v>
                </c:pt>
                <c:pt idx="7">
                  <c:v>-0.15256770674799824</c:v>
                </c:pt>
                <c:pt idx="8">
                  <c:v>-7.7979435315152834E-2</c:v>
                </c:pt>
                <c:pt idx="10">
                  <c:v>3.6785722168847457E-2</c:v>
                </c:pt>
                <c:pt idx="11">
                  <c:v>0.53150232629164407</c:v>
                </c:pt>
                <c:pt idx="12">
                  <c:v>-7.472856812830031E-2</c:v>
                </c:pt>
                <c:pt idx="13">
                  <c:v>0.50834009683170578</c:v>
                </c:pt>
                <c:pt idx="14">
                  <c:v>-4.7457004490908616E-2</c:v>
                </c:pt>
                <c:pt idx="15">
                  <c:v>-7.3406967637545506E-2</c:v>
                </c:pt>
                <c:pt idx="16">
                  <c:v>-0.40236888350123223</c:v>
                </c:pt>
                <c:pt idx="17">
                  <c:v>0.40664549771442893</c:v>
                </c:pt>
                <c:pt idx="18">
                  <c:v>0.58532635360121787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1C-4856-934A-8E1520546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386680"/>
        <c:axId val="940385240"/>
      </c:scatterChart>
      <c:valAx>
        <c:axId val="940386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solidFill>
                      <a:sysClr val="windowText" lastClr="000000"/>
                    </a:solidFill>
                  </a:rPr>
                  <a:t>Slice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385240"/>
        <c:crosses val="autoZero"/>
        <c:crossBetween val="midCat"/>
      </c:valAx>
      <c:valAx>
        <c:axId val="940385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solidFill>
                      <a:sysClr val="windowText" lastClr="000000"/>
                    </a:solidFill>
                  </a:rPr>
                  <a:t>Position Error (mm)</a:t>
                </a:r>
              </a:p>
            </c:rich>
          </c:tx>
          <c:layout>
            <c:manualLayout>
              <c:xMode val="edge"/>
              <c:yMode val="edge"/>
              <c:x val="1.4558961085770811E-2"/>
              <c:y val="0.285634256931881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386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>
                <a:solidFill>
                  <a:schemeClr val="tx1"/>
                </a:solidFill>
              </a:rPr>
              <a:t>Signal</a:t>
            </a:r>
            <a:r>
              <a:rPr lang="en-GB" sz="1400" baseline="0">
                <a:solidFill>
                  <a:schemeClr val="tx1"/>
                </a:solidFill>
              </a:rPr>
              <a:t> Variation Over Time</a:t>
            </a:r>
            <a:endParaRPr lang="en-GB" sz="1400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Data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'EPI Stability'!$B$12:$B$111</c:f>
              <c:numCache>
                <c:formatCode>General</c:formatCode>
                <c:ptCount val="100"/>
                <c:pt idx="0">
                  <c:v>772.22199999999998</c:v>
                </c:pt>
                <c:pt idx="1">
                  <c:v>772.03099999999995</c:v>
                </c:pt>
                <c:pt idx="2">
                  <c:v>772.28399999999999</c:v>
                </c:pt>
                <c:pt idx="3">
                  <c:v>771.68899999999996</c:v>
                </c:pt>
                <c:pt idx="4">
                  <c:v>772.27599999999995</c:v>
                </c:pt>
                <c:pt idx="5">
                  <c:v>772.22699999999998</c:v>
                </c:pt>
                <c:pt idx="6">
                  <c:v>771.90200000000004</c:v>
                </c:pt>
                <c:pt idx="7">
                  <c:v>771.76</c:v>
                </c:pt>
                <c:pt idx="8">
                  <c:v>772.36400000000003</c:v>
                </c:pt>
                <c:pt idx="9">
                  <c:v>772.07600000000002</c:v>
                </c:pt>
                <c:pt idx="10">
                  <c:v>771.93299999999999</c:v>
                </c:pt>
                <c:pt idx="11">
                  <c:v>771.81799999999998</c:v>
                </c:pt>
                <c:pt idx="12">
                  <c:v>772.06200000000001</c:v>
                </c:pt>
                <c:pt idx="13">
                  <c:v>771.90700000000004</c:v>
                </c:pt>
                <c:pt idx="14">
                  <c:v>771.81799999999998</c:v>
                </c:pt>
                <c:pt idx="15">
                  <c:v>772.04399999999998</c:v>
                </c:pt>
                <c:pt idx="16">
                  <c:v>772.351</c:v>
                </c:pt>
                <c:pt idx="17">
                  <c:v>771.97299999999996</c:v>
                </c:pt>
                <c:pt idx="18">
                  <c:v>771.68899999999996</c:v>
                </c:pt>
                <c:pt idx="19">
                  <c:v>772.32399999999996</c:v>
                </c:pt>
                <c:pt idx="20">
                  <c:v>772.31600000000003</c:v>
                </c:pt>
                <c:pt idx="21">
                  <c:v>772.25800000000004</c:v>
                </c:pt>
                <c:pt idx="22">
                  <c:v>771.98699999999997</c:v>
                </c:pt>
                <c:pt idx="23">
                  <c:v>772.26199999999994</c:v>
                </c:pt>
                <c:pt idx="24">
                  <c:v>772.11599999999999</c:v>
                </c:pt>
                <c:pt idx="25">
                  <c:v>772.06700000000001</c:v>
                </c:pt>
                <c:pt idx="26">
                  <c:v>772.00900000000001</c:v>
                </c:pt>
                <c:pt idx="27">
                  <c:v>772.08</c:v>
                </c:pt>
                <c:pt idx="28">
                  <c:v>771.89300000000003</c:v>
                </c:pt>
                <c:pt idx="29">
                  <c:v>772.053</c:v>
                </c:pt>
                <c:pt idx="30">
                  <c:v>772.12900000000002</c:v>
                </c:pt>
                <c:pt idx="31">
                  <c:v>772.06700000000001</c:v>
                </c:pt>
                <c:pt idx="32">
                  <c:v>772.476</c:v>
                </c:pt>
                <c:pt idx="33">
                  <c:v>771.947</c:v>
                </c:pt>
                <c:pt idx="34">
                  <c:v>772.01800000000003</c:v>
                </c:pt>
                <c:pt idx="35">
                  <c:v>772.2</c:v>
                </c:pt>
                <c:pt idx="36">
                  <c:v>771.93799999999999</c:v>
                </c:pt>
                <c:pt idx="37">
                  <c:v>772.173</c:v>
                </c:pt>
                <c:pt idx="38">
                  <c:v>772.26199999999994</c:v>
                </c:pt>
                <c:pt idx="39">
                  <c:v>772.23599999999999</c:v>
                </c:pt>
                <c:pt idx="40">
                  <c:v>772.16</c:v>
                </c:pt>
                <c:pt idx="41">
                  <c:v>772.07600000000002</c:v>
                </c:pt>
                <c:pt idx="42">
                  <c:v>771.97799999999995</c:v>
                </c:pt>
                <c:pt idx="43">
                  <c:v>771.90700000000004</c:v>
                </c:pt>
                <c:pt idx="44">
                  <c:v>772.08399999999995</c:v>
                </c:pt>
                <c:pt idx="45">
                  <c:v>771.93299999999999</c:v>
                </c:pt>
                <c:pt idx="46">
                  <c:v>772.27599999999995</c:v>
                </c:pt>
                <c:pt idx="47">
                  <c:v>772.11099999999999</c:v>
                </c:pt>
                <c:pt idx="48">
                  <c:v>771.95600000000002</c:v>
                </c:pt>
                <c:pt idx="49">
                  <c:v>772.23599999999999</c:v>
                </c:pt>
                <c:pt idx="50">
                  <c:v>772.16399999999999</c:v>
                </c:pt>
                <c:pt idx="51">
                  <c:v>772.20899999999995</c:v>
                </c:pt>
                <c:pt idx="52">
                  <c:v>772.19600000000003</c:v>
                </c:pt>
                <c:pt idx="53">
                  <c:v>771.80399999999997</c:v>
                </c:pt>
                <c:pt idx="54">
                  <c:v>771.96</c:v>
                </c:pt>
                <c:pt idx="55">
                  <c:v>772.08399999999995</c:v>
                </c:pt>
                <c:pt idx="56">
                  <c:v>772.08900000000006</c:v>
                </c:pt>
                <c:pt idx="57">
                  <c:v>772.14200000000005</c:v>
                </c:pt>
                <c:pt idx="58">
                  <c:v>771.90700000000004</c:v>
                </c:pt>
                <c:pt idx="59">
                  <c:v>771.83100000000002</c:v>
                </c:pt>
                <c:pt idx="60">
                  <c:v>772.053</c:v>
                </c:pt>
                <c:pt idx="61">
                  <c:v>772.173</c:v>
                </c:pt>
                <c:pt idx="62">
                  <c:v>772.01800000000003</c:v>
                </c:pt>
                <c:pt idx="63">
                  <c:v>772.28899999999999</c:v>
                </c:pt>
                <c:pt idx="64">
                  <c:v>772.45299999999997</c:v>
                </c:pt>
                <c:pt idx="65">
                  <c:v>772.44</c:v>
                </c:pt>
                <c:pt idx="66">
                  <c:v>772.06700000000001</c:v>
                </c:pt>
                <c:pt idx="67">
                  <c:v>771.81799999999998</c:v>
                </c:pt>
                <c:pt idx="68">
                  <c:v>772.18200000000002</c:v>
                </c:pt>
                <c:pt idx="69">
                  <c:v>772.19100000000003</c:v>
                </c:pt>
                <c:pt idx="70">
                  <c:v>772.178</c:v>
                </c:pt>
                <c:pt idx="71">
                  <c:v>772.04</c:v>
                </c:pt>
                <c:pt idx="72">
                  <c:v>772.56</c:v>
                </c:pt>
                <c:pt idx="73">
                  <c:v>772.24400000000003</c:v>
                </c:pt>
                <c:pt idx="74">
                  <c:v>772.20399999999995</c:v>
                </c:pt>
                <c:pt idx="75">
                  <c:v>772.09299999999996</c:v>
                </c:pt>
                <c:pt idx="76">
                  <c:v>772.173</c:v>
                </c:pt>
                <c:pt idx="77">
                  <c:v>772.20899999999995</c:v>
                </c:pt>
                <c:pt idx="78">
                  <c:v>772.26199999999994</c:v>
                </c:pt>
                <c:pt idx="79">
                  <c:v>771.90700000000004</c:v>
                </c:pt>
                <c:pt idx="80">
                  <c:v>772.11599999999999</c:v>
                </c:pt>
                <c:pt idx="81">
                  <c:v>771.93299999999999</c:v>
                </c:pt>
                <c:pt idx="82">
                  <c:v>772.178</c:v>
                </c:pt>
                <c:pt idx="83">
                  <c:v>771.99099999999999</c:v>
                </c:pt>
                <c:pt idx="84">
                  <c:v>772.09799999999996</c:v>
                </c:pt>
                <c:pt idx="85">
                  <c:v>772.13800000000003</c:v>
                </c:pt>
                <c:pt idx="86">
                  <c:v>771.65300000000002</c:v>
                </c:pt>
                <c:pt idx="87">
                  <c:v>772.16899999999998</c:v>
                </c:pt>
                <c:pt idx="88">
                  <c:v>772.33299999999997</c:v>
                </c:pt>
                <c:pt idx="89">
                  <c:v>771.90700000000004</c:v>
                </c:pt>
                <c:pt idx="90">
                  <c:v>772.16399999999999</c:v>
                </c:pt>
                <c:pt idx="91">
                  <c:v>771.94200000000001</c:v>
                </c:pt>
                <c:pt idx="92">
                  <c:v>772.07100000000003</c:v>
                </c:pt>
                <c:pt idx="93">
                  <c:v>771.88900000000001</c:v>
                </c:pt>
                <c:pt idx="94">
                  <c:v>772.14700000000005</c:v>
                </c:pt>
                <c:pt idx="95">
                  <c:v>772.01800000000003</c:v>
                </c:pt>
                <c:pt idx="96">
                  <c:v>771.97799999999995</c:v>
                </c:pt>
                <c:pt idx="97">
                  <c:v>771.95100000000002</c:v>
                </c:pt>
                <c:pt idx="98">
                  <c:v>772.23099999999999</c:v>
                </c:pt>
                <c:pt idx="99">
                  <c:v>771.97799999999995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26-470F-9950-5ACEF9F43D91}"/>
            </c:ext>
          </c:extLst>
        </c:ser>
        <c:ser>
          <c:idx val="1"/>
          <c:order val="1"/>
          <c:tx>
            <c:v>Mean</c:v>
          </c:tx>
          <c:spPr>
            <a:ln w="12700" cap="rnd">
              <a:solidFill>
                <a:schemeClr val="tx2">
                  <a:lumMod val="25000"/>
                  <a:lumOff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100</c:v>
              </c:pt>
            </c:numLit>
          </c:xVal>
          <c:yVal>
            <c:numRef>
              <c:f>('EPI Stability'!$D$4,'EPI Stability'!$D$4)</c:f>
              <c:numCache>
                <c:formatCode>0.00</c:formatCode>
                <c:ptCount val="2"/>
                <c:pt idx="0">
                  <c:v>772.08778999999993</c:v>
                </c:pt>
                <c:pt idx="1">
                  <c:v>772.08778999999993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26-470F-9950-5ACEF9F43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3626392"/>
        <c:axId val="1173628912"/>
      </c:scatterChart>
      <c:valAx>
        <c:axId val="1173626392"/>
        <c:scaling>
          <c:orientation val="minMax"/>
          <c:max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solidFill>
                      <a:schemeClr val="tx1"/>
                    </a:solidFill>
                  </a:rPr>
                  <a:t>Image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628912"/>
        <c:crosses val="autoZero"/>
        <c:crossBetween val="midCat"/>
      </c:valAx>
      <c:valAx>
        <c:axId val="117362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solidFill>
                      <a:schemeClr val="tx1"/>
                    </a:solidFill>
                  </a:rPr>
                  <a:t>Signal</a:t>
                </a:r>
                <a:r>
                  <a:rPr lang="en-GB" sz="1200" baseline="0">
                    <a:solidFill>
                      <a:schemeClr val="tx1"/>
                    </a:solidFill>
                  </a:rPr>
                  <a:t> Intensity</a:t>
                </a:r>
                <a:endParaRPr lang="en-GB" sz="120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1.7698233762305032E-2"/>
              <c:y val="0.309301545640128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626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'Comparison Charts for Report'!$B$6</c:f>
              <c:strCache>
                <c:ptCount val="1"/>
                <c:pt idx="0">
                  <c:v>Body Coil NSNR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9D8-472A-BA7A-489CC6917FD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'Comparison Charts for Report'!$A$7:$A$8</c:f>
              <c:strCache>
                <c:ptCount val="2"/>
                <c:pt idx="0">
                  <c:v>Wellington South Aera 2025</c:v>
                </c:pt>
                <c:pt idx="1">
                  <c:v>Wellington South Aera 2023</c:v>
                </c:pt>
              </c:strCache>
            </c:strRef>
          </c:cat>
          <c:val>
            <c:numRef>
              <c:f>'Comparison Charts for Report'!$B$7:$B$8</c:f>
              <c:numCache>
                <c:formatCode>General</c:formatCode>
                <c:ptCount val="2"/>
                <c:pt idx="0" formatCode="0">
                  <c:v>459.01379916597961</c:v>
                </c:pt>
                <c:pt idx="1">
                  <c:v>430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9D8-472A-BA7A-489CC6917FD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577219888"/>
        <c:axId val="577221568"/>
      </c:barChart>
      <c:catAx>
        <c:axId val="57721988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221568"/>
        <c:crosses val="autoZero"/>
        <c:auto val="1"/>
        <c:lblAlgn val="ctr"/>
        <c:lblOffset val="100"/>
        <c:noMultiLvlLbl val="0"/>
      </c:catAx>
      <c:valAx>
        <c:axId val="577221568"/>
        <c:scaling>
          <c:orientation val="minMax"/>
          <c:min val="0"/>
        </c:scaling>
        <c:delete val="0"/>
        <c:axPos val="b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219888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'Comparison Charts for Report'!$B$10</c:f>
              <c:strCache>
                <c:ptCount val="1"/>
                <c:pt idx="0">
                  <c:v>Head Coil NSNR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B8D-4286-BFD5-1FDCCC30C0B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'Comparison Charts for Report'!$A$11:$A$12</c:f>
              <c:strCache>
                <c:ptCount val="2"/>
                <c:pt idx="0">
                  <c:v>Wellington South Aera 2025</c:v>
                </c:pt>
                <c:pt idx="1">
                  <c:v>Wellington South Aera 2023</c:v>
                </c:pt>
              </c:strCache>
            </c:strRef>
          </c:cat>
          <c:val>
            <c:numRef>
              <c:f>'Comparison Charts for Report'!$B$11:$B$12</c:f>
              <c:numCache>
                <c:formatCode>General</c:formatCode>
                <c:ptCount val="2"/>
                <c:pt idx="0" formatCode="0">
                  <c:v>3027.0381175032417</c:v>
                </c:pt>
                <c:pt idx="1">
                  <c:v>3091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8D-4286-BFD5-1FDCCC30C0B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577219888"/>
        <c:axId val="577221568"/>
      </c:barChart>
      <c:catAx>
        <c:axId val="57721988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221568"/>
        <c:crosses val="autoZero"/>
        <c:auto val="1"/>
        <c:lblAlgn val="ctr"/>
        <c:lblOffset val="100"/>
        <c:noMultiLvlLbl val="0"/>
      </c:catAx>
      <c:valAx>
        <c:axId val="577221568"/>
        <c:scaling>
          <c:orientation val="minMax"/>
          <c:min val="0"/>
        </c:scaling>
        <c:delete val="0"/>
        <c:axPos val="b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219888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'Comparison Charts for Report'!$B$14</c:f>
              <c:strCache>
                <c:ptCount val="1"/>
                <c:pt idx="0">
                  <c:v>Body Coil Mean Uniformity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121-4414-9090-78030C82D2D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'Comparison Charts for Report'!$A$15:$A$16</c:f>
              <c:strCache>
                <c:ptCount val="2"/>
                <c:pt idx="0">
                  <c:v>Wellington South Aera 2025</c:v>
                </c:pt>
                <c:pt idx="1">
                  <c:v>Wellington South Aera 2023</c:v>
                </c:pt>
              </c:strCache>
            </c:strRef>
          </c:cat>
          <c:val>
            <c:numRef>
              <c:f>'Comparison Charts for Report'!$B$15:$B$16</c:f>
              <c:numCache>
                <c:formatCode>General</c:formatCode>
                <c:ptCount val="2"/>
                <c:pt idx="0" formatCode="0.00">
                  <c:v>0.96250000000000002</c:v>
                </c:pt>
                <c:pt idx="1">
                  <c:v>0.98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21-4414-9090-78030C82D2D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577219888"/>
        <c:axId val="577221568"/>
      </c:barChart>
      <c:catAx>
        <c:axId val="57721988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221568"/>
        <c:crosses val="autoZero"/>
        <c:auto val="1"/>
        <c:lblAlgn val="ctr"/>
        <c:lblOffset val="100"/>
        <c:noMultiLvlLbl val="0"/>
      </c:catAx>
      <c:valAx>
        <c:axId val="577221568"/>
        <c:scaling>
          <c:orientation val="minMax"/>
          <c:min val="0"/>
        </c:scaling>
        <c:delete val="0"/>
        <c:axPos val="b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219888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'Comparison Charts for Report'!$B$18</c:f>
              <c:strCache>
                <c:ptCount val="1"/>
                <c:pt idx="0">
                  <c:v>Head Coil Mean Uniformity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BF8-4479-B0F6-58CFE826EC9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'Comparison Charts for Report'!$A$19:$A$20</c:f>
              <c:strCache>
                <c:ptCount val="2"/>
                <c:pt idx="0">
                  <c:v>Wellington South Aera 2025</c:v>
                </c:pt>
                <c:pt idx="1">
                  <c:v>Wellington South Aera 2023</c:v>
                </c:pt>
              </c:strCache>
            </c:strRef>
          </c:cat>
          <c:val>
            <c:numRef>
              <c:f>'Comparison Charts for Report'!$B$19:$B$20</c:f>
              <c:numCache>
                <c:formatCode>General</c:formatCode>
                <c:ptCount val="2"/>
                <c:pt idx="0" formatCode="0.00">
                  <c:v>0.45624999999999999</c:v>
                </c:pt>
                <c:pt idx="1">
                  <c:v>0.44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F8-4479-B0F6-58CFE826EC9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577219888"/>
        <c:axId val="577221568"/>
      </c:barChart>
      <c:catAx>
        <c:axId val="57721988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221568"/>
        <c:crosses val="autoZero"/>
        <c:auto val="1"/>
        <c:lblAlgn val="ctr"/>
        <c:lblOffset val="100"/>
        <c:noMultiLvlLbl val="0"/>
      </c:catAx>
      <c:valAx>
        <c:axId val="577221568"/>
        <c:scaling>
          <c:orientation val="minMax"/>
          <c:min val="0"/>
        </c:scaling>
        <c:delete val="0"/>
        <c:axPos val="b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219888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'Comparison Charts for Report'!$B$22</c:f>
              <c:strCache>
                <c:ptCount val="1"/>
                <c:pt idx="0">
                  <c:v>Mean Geometric Linearity Error (mm)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C94-4F68-B664-08F43B2D4CC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'Comparison Charts for Report'!$A$23:$A$24</c:f>
              <c:strCache>
                <c:ptCount val="2"/>
                <c:pt idx="0">
                  <c:v>Wellington South Aera 2025</c:v>
                </c:pt>
                <c:pt idx="1">
                  <c:v>Wellington South Aera 2023</c:v>
                </c:pt>
              </c:strCache>
            </c:strRef>
          </c:cat>
          <c:val>
            <c:numRef>
              <c:f>'Comparison Charts for Report'!$B$23:$B$24</c:f>
              <c:numCache>
                <c:formatCode>General</c:formatCode>
                <c:ptCount val="2"/>
                <c:pt idx="0" formatCode="0.00">
                  <c:v>0.55799999999999272</c:v>
                </c:pt>
                <c:pt idx="1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94-4F68-B664-08F43B2D4CC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577219888"/>
        <c:axId val="577221568"/>
      </c:barChart>
      <c:catAx>
        <c:axId val="57721988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221568"/>
        <c:crosses val="autoZero"/>
        <c:auto val="1"/>
        <c:lblAlgn val="ctr"/>
        <c:lblOffset val="100"/>
        <c:noMultiLvlLbl val="0"/>
      </c:catAx>
      <c:valAx>
        <c:axId val="577221568"/>
        <c:scaling>
          <c:orientation val="minMax"/>
          <c:min val="0"/>
        </c:scaling>
        <c:delete val="0"/>
        <c:axPos val="b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219888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'Comparison Charts for Report'!$B$26</c:f>
              <c:strCache>
                <c:ptCount val="1"/>
                <c:pt idx="0">
                  <c:v>Mean Geometric Distortion (%)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B3C-4AE6-BBD7-CA687A83504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'Comparison Charts for Report'!$A$27:$A$28</c:f>
              <c:strCache>
                <c:ptCount val="2"/>
                <c:pt idx="0">
                  <c:v>Wellington South Aera 2025</c:v>
                </c:pt>
                <c:pt idx="1">
                  <c:v>Wellington South Aera 2023</c:v>
                </c:pt>
              </c:strCache>
            </c:strRef>
          </c:cat>
          <c:val>
            <c:numRef>
              <c:f>'Comparison Charts for Report'!$B$27:$B$28</c:f>
              <c:numCache>
                <c:formatCode>General</c:formatCode>
                <c:ptCount val="2"/>
                <c:pt idx="0" formatCode="0.00">
                  <c:v>0.13646251927314879</c:v>
                </c:pt>
                <c:pt idx="1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3C-4AE6-BBD7-CA687A83504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577219888"/>
        <c:axId val="577221568"/>
      </c:barChart>
      <c:catAx>
        <c:axId val="57721988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221568"/>
        <c:crosses val="autoZero"/>
        <c:auto val="1"/>
        <c:lblAlgn val="ctr"/>
        <c:lblOffset val="100"/>
        <c:noMultiLvlLbl val="0"/>
      </c:catAx>
      <c:valAx>
        <c:axId val="577221568"/>
        <c:scaling>
          <c:orientation val="minMax"/>
          <c:min val="0"/>
        </c:scaling>
        <c:delete val="0"/>
        <c:axPos val="b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219888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'Comparison Charts for Report'!$B$30</c:f>
              <c:strCache>
                <c:ptCount val="1"/>
                <c:pt idx="0">
                  <c:v>Slice Width Error (mm)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DFA-4DF0-9F54-C825326CCB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'Comparison Charts for Report'!$A$31:$A$32</c:f>
              <c:strCache>
                <c:ptCount val="2"/>
                <c:pt idx="0">
                  <c:v>Wellington South Aera 2025</c:v>
                </c:pt>
                <c:pt idx="1">
                  <c:v>Wellington South Aera 2023</c:v>
                </c:pt>
              </c:strCache>
            </c:strRef>
          </c:cat>
          <c:val>
            <c:numRef>
              <c:f>'Comparison Charts for Report'!$B$31:$B$32</c:f>
              <c:numCache>
                <c:formatCode>General</c:formatCode>
                <c:ptCount val="2"/>
                <c:pt idx="0" formatCode="0.00">
                  <c:v>0.19531266018015625</c:v>
                </c:pt>
                <c:pt idx="1">
                  <c:v>0.21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FA-4DF0-9F54-C825326CCB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577219888"/>
        <c:axId val="577221568"/>
      </c:barChart>
      <c:catAx>
        <c:axId val="57721988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221568"/>
        <c:crosses val="autoZero"/>
        <c:auto val="1"/>
        <c:lblAlgn val="ctr"/>
        <c:lblOffset val="100"/>
        <c:noMultiLvlLbl val="0"/>
      </c:catAx>
      <c:valAx>
        <c:axId val="577221568"/>
        <c:scaling>
          <c:orientation val="minMax"/>
          <c:min val="0"/>
        </c:scaling>
        <c:delete val="0"/>
        <c:axPos val="b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219888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Mean Signal and Variation Per Set of 25 Images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chemeClr val="tx1"/>
              </a:solidFill>
              <a:latin typeface="Aptos Narrow" panose="02110004020202020204"/>
            </a:rPr>
            <a:t>Mean Signal and Variation Per Set of 25 Images</a:t>
          </a:r>
        </a:p>
      </cx:txPr>
    </cx:title>
    <cx:plotArea>
      <cx:plotAreaRegion>
        <cx:series layoutId="boxWhisker" uniqueId="{94D90C5C-51C7-4A7F-85BF-9BA847A480A5}">
          <cx:tx>
            <cx:txData>
              <cx:f>_xlchart.v1.1</cx:f>
              <cx:v>Signal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>
          <cx:tx>
            <cx:txData>
              <cx:v>Image Set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200">
                  <a:solidFill>
                    <a:schemeClr val="tx1"/>
                  </a:solidFill>
                </a:defRPr>
              </a:pPr>
              <a:r>
                <a:rPr lang="en-GB" sz="1200" b="0" i="0" u="none" strike="noStrike" baseline="0">
                  <a:solidFill>
                    <a:schemeClr val="tx1"/>
                  </a:solidFill>
                  <a:latin typeface="Aptos Narrow" panose="02110004020202020204"/>
                </a:rPr>
                <a:t>Image Set</a:t>
              </a:r>
            </a:p>
          </cx:txPr>
        </cx:title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200">
                <a:solidFill>
                  <a:schemeClr val="tx1"/>
                </a:solidFill>
              </a:defRPr>
            </a:pPr>
            <a:endParaRPr lang="en-GB" sz="1200" b="0" i="0" u="none" strike="noStrike" baseline="0">
              <a:solidFill>
                <a:schemeClr val="tx1"/>
              </a:solidFill>
              <a:latin typeface="Aptos Narrow" panose="02110004020202020204"/>
            </a:endParaRPr>
          </a:p>
        </cx:txPr>
      </cx:axis>
      <cx:axis id="1">
        <cx:valScaling/>
        <cx:title>
          <cx:tx>
            <cx:txData>
              <cx:v>Signal Intensity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200">
                  <a:solidFill>
                    <a:schemeClr val="tx1"/>
                  </a:solidFill>
                </a:defRPr>
              </a:pPr>
              <a:r>
                <a:rPr lang="en-GB" sz="1200" b="0" i="0" u="none" strike="noStrike" baseline="0">
                  <a:solidFill>
                    <a:schemeClr val="tx1"/>
                  </a:solidFill>
                  <a:latin typeface="Aptos Narrow" panose="02110004020202020204"/>
                </a:rPr>
                <a:t>Signal Intensity</a:t>
              </a:r>
            </a:p>
          </cx:txPr>
        </cx:title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200">
                <a:solidFill>
                  <a:schemeClr val="tx1"/>
                </a:solidFill>
              </a:defRPr>
            </a:pPr>
            <a:endParaRPr lang="en-GB" sz="1200" b="0" i="0" u="none" strike="noStrike" baseline="0">
              <a:solidFill>
                <a:schemeClr val="tx1"/>
              </a:solidFill>
              <a:latin typeface="Aptos Narrow" panose="0211000402020202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chart" Target="../charts/chart21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microsoft.com/office/2014/relationships/chartEx" Target="../charts/chartEx1.xml"/><Relationship Id="rId1" Type="http://schemas.openxmlformats.org/officeDocument/2006/relationships/chart" Target="../charts/chart22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7" Type="http://schemas.openxmlformats.org/officeDocument/2006/relationships/chart" Target="../charts/chart29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5" Type="http://schemas.openxmlformats.org/officeDocument/2006/relationships/chart" Target="../charts/chart27.xml"/><Relationship Id="rId4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342900</xdr:colOff>
      <xdr:row>15</xdr:row>
      <xdr:rowOff>19049</xdr:rowOff>
    </xdr:from>
    <xdr:ext cx="3543300" cy="147014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2FE1D25-2F46-787C-89AA-2A32B9793E85}"/>
            </a:ext>
          </a:extLst>
        </xdr:cNvPr>
        <xdr:cNvSpPr txBox="1"/>
      </xdr:nvSpPr>
      <xdr:spPr>
        <a:xfrm>
          <a:off x="4152900" y="3019424"/>
          <a:ext cx="3543300" cy="1470146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 b="1"/>
            <a:t>Instructions:</a:t>
          </a:r>
          <a:endParaRPr lang="en-GB" sz="1100"/>
        </a:p>
        <a:p>
          <a:r>
            <a:rPr lang="en-GB" sz="1100"/>
            <a:t>1. Enter</a:t>
          </a:r>
          <a:r>
            <a:rPr lang="en-GB" sz="1100" baseline="0"/>
            <a:t> the acquisition parameters into cells B17:B26</a:t>
          </a:r>
        </a:p>
        <a:p>
          <a:r>
            <a:rPr lang="en-GB" sz="1100" baseline="0"/>
            <a:t>2. Copy the values from BC_TRA_SNR.csv into cells B9:C13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3. Copy the values from BC_SAG_SNR.csv into cells F9:G13</a:t>
          </a:r>
          <a:endParaRPr lang="en-GB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4. Copy the values from BC_COR_SNR.csv into cells J9:K13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5. Copy BC_TRA_SNR_Image_with_ROIs.png over cell I19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6. Copy BC_SAG_SNR_Image_with_ROIs.png over cell I33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7. Copy BC_COR_SNR_Image_with_ROIs.png over cell I48</a:t>
          </a:r>
          <a:endParaRPr lang="en-GB">
            <a:effectLst/>
          </a:endParaRPr>
        </a:p>
      </xdr:txBody>
    </xdr:sp>
    <xdr:clientData/>
  </xdr:oneCellAnchor>
  <xdr:oneCellAnchor>
    <xdr:from>
      <xdr:col>2</xdr:col>
      <xdr:colOff>200025</xdr:colOff>
      <xdr:row>38</xdr:row>
      <xdr:rowOff>9525</xdr:rowOff>
    </xdr:from>
    <xdr:ext cx="5076825" cy="166058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3684D2CE-98DB-4B4C-A535-8F3B43EEC0E2}"/>
                </a:ext>
              </a:extLst>
            </xdr:cNvPr>
            <xdr:cNvSpPr txBox="1"/>
          </xdr:nvSpPr>
          <xdr:spPr>
            <a:xfrm>
              <a:off x="4010025" y="7391400"/>
              <a:ext cx="5076825" cy="1660583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GB" sz="1100" b="0" i="0">
                  <a:latin typeface="+mn-lt"/>
                </a:rPr>
                <a:t>The normailsed SNR (NSNR) is given by:</a:t>
              </a:r>
            </a:p>
            <a:p>
              <a:endParaRPr lang="en-GB" sz="1100" b="0" i="0">
                <a:latin typeface="+mn-lt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400" b="0" i="1">
                        <a:latin typeface="Cambria Math" panose="02040503050406030204" pitchFamily="18" charset="0"/>
                      </a:rPr>
                      <m:t>𝑁𝑆𝑁𝑅</m:t>
                    </m:r>
                    <m:r>
                      <a:rPr lang="en-GB" sz="1400" b="0" i="1">
                        <a:latin typeface="Cambria Math" panose="02040503050406030204" pitchFamily="18" charset="0"/>
                      </a:rPr>
                      <m:t>=</m:t>
                    </m:r>
                    <m:rad>
                      <m:radPr>
                        <m:degHide m:val="on"/>
                        <m:ctrlPr>
                          <a:rPr lang="en-GB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en-GB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GB" sz="1400" b="0" i="1">
                                <a:latin typeface="Cambria Math" panose="02040503050406030204" pitchFamily="18" charset="0"/>
                              </a:rPr>
                              <m:t>𝐵𝑊</m:t>
                            </m:r>
                          </m:num>
                          <m:den>
                            <m:r>
                              <a:rPr lang="en-GB" sz="1400" b="0" i="1">
                                <a:latin typeface="Cambria Math" panose="02040503050406030204" pitchFamily="18" charset="0"/>
                              </a:rPr>
                              <m:t>𝐵</m:t>
                            </m:r>
                            <m:sSub>
                              <m:sSubPr>
                                <m:ctrlPr>
                                  <a:rPr lang="en-GB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GB" sz="1400" b="0" i="1">
                                    <a:latin typeface="Cambria Math" panose="02040503050406030204" pitchFamily="18" charset="0"/>
                                  </a:rPr>
                                  <m:t>𝑊</m:t>
                                </m:r>
                              </m:e>
                              <m:sub>
                                <m:r>
                                  <a:rPr lang="en-GB" sz="1400" b="0" i="1">
                                    <a:latin typeface="Cambria Math" panose="02040503050406030204" pitchFamily="18" charset="0"/>
                                  </a:rPr>
                                  <m:t>𝑛𝑜𝑚</m:t>
                                </m:r>
                              </m:sub>
                            </m:sSub>
                          </m:den>
                        </m:f>
                        <m:r>
                          <a:rPr lang="en-GB" sz="1400" b="0" i="1">
                            <a:latin typeface="Cambria Math" panose="02040503050406030204" pitchFamily="18" charset="0"/>
                          </a:rPr>
                          <m:t>.</m:t>
                        </m:r>
                      </m:e>
                    </m:rad>
                    <m:f>
                      <m:fPr>
                        <m:ctrlPr>
                          <a:rPr lang="en-GB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400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m:rPr>
                            <m:sty m:val="p"/>
                          </m:rPr>
                          <a:rPr lang="en-GB" sz="1400" b="0" i="0">
                            <a:latin typeface="Cambria Math" panose="02040503050406030204" pitchFamily="18" charset="0"/>
                          </a:rPr>
                          <m:t>Δ</m:t>
                        </m:r>
                        <m:r>
                          <a:rPr lang="en-GB" sz="1400" b="0" i="1">
                            <a:latin typeface="Cambria Math" panose="02040503050406030204" pitchFamily="18" charset="0"/>
                          </a:rPr>
                          <m:t>𝑥</m:t>
                        </m:r>
                        <m:r>
                          <m:rPr>
                            <m:sty m:val="p"/>
                          </m:rPr>
                          <a:rPr lang="en-GB" sz="1400" b="0" i="0">
                            <a:latin typeface="Cambria Math" panose="02040503050406030204" pitchFamily="18" charset="0"/>
                          </a:rPr>
                          <m:t>Δ</m:t>
                        </m:r>
                        <m:r>
                          <a:rPr lang="en-GB" sz="1400" b="0" i="1">
                            <a:latin typeface="Cambria Math" panose="02040503050406030204" pitchFamily="18" charset="0"/>
                          </a:rPr>
                          <m:t>𝑦</m:t>
                        </m:r>
                        <m:r>
                          <m:rPr>
                            <m:sty m:val="p"/>
                          </m:rPr>
                          <a:rPr lang="en-GB" sz="1400" b="0" i="0">
                            <a:latin typeface="Cambria Math" panose="02040503050406030204" pitchFamily="18" charset="0"/>
                          </a:rPr>
                          <m:t>Δ</m:t>
                        </m:r>
                        <m:r>
                          <a:rPr lang="en-GB" sz="1400" b="0" i="1">
                            <a:latin typeface="Cambria Math" panose="02040503050406030204" pitchFamily="18" charset="0"/>
                          </a:rPr>
                          <m:t>𝑧</m:t>
                        </m:r>
                      </m:den>
                    </m:f>
                    <m:r>
                      <a:rPr lang="en-GB" sz="1400" b="0" i="1">
                        <a:latin typeface="Cambria Math" panose="02040503050406030204" pitchFamily="18" charset="0"/>
                      </a:rPr>
                      <m:t>.</m:t>
                    </m:r>
                    <m:f>
                      <m:fPr>
                        <m:ctrlPr>
                          <a:rPr lang="en-GB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400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en-GB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en-GB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GB" sz="1400" b="0" i="1">
                                    <a:latin typeface="Cambria Math" panose="02040503050406030204" pitchFamily="18" charset="0"/>
                                  </a:rPr>
                                  <m:t>𝑁</m:t>
                                </m:r>
                              </m:e>
                              <m:sub>
                                <m:r>
                                  <a:rPr lang="en-GB" sz="1400" b="0" i="1">
                                    <a:latin typeface="Cambria Math" panose="02040503050406030204" pitchFamily="18" charset="0"/>
                                  </a:rPr>
                                  <m:t>𝑝𝑒</m:t>
                                </m:r>
                              </m:sub>
                            </m:sSub>
                            <m:r>
                              <a:rPr lang="en-GB" sz="1400" b="0" i="1">
                                <a:latin typeface="Cambria Math" panose="02040503050406030204" pitchFamily="18" charset="0"/>
                              </a:rPr>
                              <m:t>.</m:t>
                            </m:r>
                            <m:r>
                              <a:rPr lang="en-GB" sz="1400" b="0" i="1">
                                <a:latin typeface="Cambria Math" panose="02040503050406030204" pitchFamily="18" charset="0"/>
                              </a:rPr>
                              <m:t>𝑇𝑅</m:t>
                            </m:r>
                            <m:r>
                              <a:rPr lang="en-GB" sz="1400" b="0" i="1">
                                <a:latin typeface="Cambria Math" panose="02040503050406030204" pitchFamily="18" charset="0"/>
                              </a:rPr>
                              <m:t>.</m:t>
                            </m:r>
                            <m:r>
                              <a:rPr lang="en-GB" sz="1400" b="0" i="1">
                                <a:latin typeface="Cambria Math" panose="02040503050406030204" pitchFamily="18" charset="0"/>
                              </a:rPr>
                              <m:t>𝑁𝑆𝐴</m:t>
                            </m:r>
                          </m:e>
                        </m:rad>
                      </m:den>
                    </m:f>
                    <m:r>
                      <a:rPr lang="en-GB" sz="1400" b="0" i="1">
                        <a:latin typeface="Cambria Math" panose="02040503050406030204" pitchFamily="18" charset="0"/>
                      </a:rPr>
                      <m:t>.</m:t>
                    </m:r>
                    <m:rad>
                      <m:radPr>
                        <m:degHide m:val="on"/>
                        <m:ctrlPr>
                          <a:rPr lang="en-GB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en-GB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en-GB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GB" sz="1400" b="0" i="1">
                                    <a:latin typeface="Cambria Math" panose="02040503050406030204" pitchFamily="18" charset="0"/>
                                  </a:rPr>
                                  <m:t>𝑄</m:t>
                                </m:r>
                              </m:e>
                              <m:sub>
                                <m:r>
                                  <a:rPr lang="en-GB" sz="1400" b="0" i="1">
                                    <a:latin typeface="Cambria Math" panose="02040503050406030204" pitchFamily="18" charset="0"/>
                                  </a:rPr>
                                  <m:t>h𝑒𝑎𝑑</m:t>
                                </m:r>
                              </m:sub>
                            </m:sSub>
                          </m:num>
                          <m:den>
                            <m:sSub>
                              <m:sSubPr>
                                <m:ctrlPr>
                                  <a:rPr lang="en-GB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GB" sz="1400" b="0" i="1">
                                    <a:latin typeface="Cambria Math" panose="02040503050406030204" pitchFamily="18" charset="0"/>
                                  </a:rPr>
                                  <m:t>𝑄</m:t>
                                </m:r>
                              </m:e>
                              <m:sub>
                                <m:r>
                                  <a:rPr lang="en-GB" sz="1400" b="0" i="1">
                                    <a:latin typeface="Cambria Math" panose="02040503050406030204" pitchFamily="18" charset="0"/>
                                  </a:rPr>
                                  <m:t>𝑡𝑒𝑠𝑡</m:t>
                                </m:r>
                                <m:r>
                                  <a:rPr lang="en-GB" sz="1400" b="0" i="1">
                                    <a:latin typeface="Cambria Math" panose="02040503050406030204" pitchFamily="18" charset="0"/>
                                  </a:rPr>
                                  <m:t>−</m:t>
                                </m:r>
                                <m:r>
                                  <a:rPr lang="en-GB" sz="1400" b="0" i="1">
                                    <a:latin typeface="Cambria Math" panose="02040503050406030204" pitchFamily="18" charset="0"/>
                                  </a:rPr>
                                  <m:t>𝑜𝑏𝑗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en-GB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en-GB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𝑆𝑁𝑅</m:t>
                    </m:r>
                  </m:oMath>
                </m:oMathPara>
              </a14:m>
              <a:endParaRPr lang="en-GB" sz="1400"/>
            </a:p>
            <a:p>
              <a:endParaRPr lang="en-GB" sz="1400"/>
            </a:p>
            <a:p>
              <a:r>
                <a:rPr lang="en-GB" sz="1100"/>
                <a:t>with </a:t>
              </a:r>
              <a14:m>
                <m:oMath xmlns:m="http://schemas.openxmlformats.org/officeDocument/2006/math">
                  <m:r>
                    <a:rPr lang="en-GB" sz="1100" i="1">
                      <a:latin typeface="Cambria Math" panose="02040503050406030204" pitchFamily="18" charset="0"/>
                    </a:rPr>
                    <m:t>𝑇𝑅</m:t>
                  </m:r>
                </m:oMath>
              </a14:m>
              <a:r>
                <a:rPr lang="en-GB" sz="1100"/>
                <a:t> measured in seconds,</a:t>
              </a:r>
              <a:r>
                <a:rPr lang="en-GB" sz="1100" baseline="0"/>
                <a:t> and the voxel sizes (</a:t>
              </a:r>
              <a14:m>
                <m:oMath xmlns:m="http://schemas.openxmlformats.org/officeDocument/2006/math">
                  <m:r>
                    <m:rPr>
                      <m:sty m:val="p"/>
                    </m:rPr>
                    <a:rPr lang="en-GB" sz="1100" b="0" i="0" baseline="0">
                      <a:latin typeface="Cambria Math" panose="02040503050406030204" pitchFamily="18" charset="0"/>
                    </a:rPr>
                    <m:t>Δ</m:t>
                  </m:r>
                  <m:r>
                    <a:rPr lang="en-GB" sz="1100" b="0" i="1" baseline="0">
                      <a:latin typeface="Cambria Math" panose="02040503050406030204" pitchFamily="18" charset="0"/>
                    </a:rPr>
                    <m:t>𝑥</m:t>
                  </m:r>
                  <m:r>
                    <a:rPr lang="en-GB" sz="1100" b="0" i="1" baseline="0">
                      <a:latin typeface="Cambria Math" panose="02040503050406030204" pitchFamily="18" charset="0"/>
                    </a:rPr>
                    <m:t>,</m:t>
                  </m:r>
                  <m:r>
                    <m:rPr>
                      <m:sty m:val="p"/>
                    </m:rPr>
                    <a:rPr lang="en-GB" sz="1100" b="0" i="0" baseline="0">
                      <a:latin typeface="Cambria Math" panose="02040503050406030204" pitchFamily="18" charset="0"/>
                    </a:rPr>
                    <m:t>Δ</m:t>
                  </m:r>
                  <m:r>
                    <a:rPr lang="en-GB" sz="1100" b="0" i="1" baseline="0">
                      <a:latin typeface="Cambria Math" panose="02040503050406030204" pitchFamily="18" charset="0"/>
                    </a:rPr>
                    <m:t>𝑦</m:t>
                  </m:r>
                </m:oMath>
              </a14:m>
              <a:r>
                <a:rPr lang="en-GB" sz="1100" baseline="0"/>
                <a:t> and </a:t>
              </a:r>
              <a14:m>
                <m:oMath xmlns:m="http://schemas.openxmlformats.org/officeDocument/2006/math">
                  <m:r>
                    <m:rPr>
                      <m:sty m:val="p"/>
                    </m:rPr>
                    <a:rPr lang="en-GB" sz="1100" b="0" i="0" baseline="0">
                      <a:latin typeface="Cambria Math" panose="02040503050406030204" pitchFamily="18" charset="0"/>
                    </a:rPr>
                    <m:t>Δ</m:t>
                  </m:r>
                  <m:r>
                    <a:rPr lang="en-GB" sz="1100" b="0" i="1" baseline="0">
                      <a:latin typeface="Cambria Math" panose="02040503050406030204" pitchFamily="18" charset="0"/>
                    </a:rPr>
                    <m:t>𝑧</m:t>
                  </m:r>
                </m:oMath>
              </a14:m>
              <a:r>
                <a:rPr lang="en-GB" sz="1100" baseline="0"/>
                <a:t>) in cm. </a:t>
              </a:r>
            </a:p>
            <a:p>
              <a:r>
                <a:rPr lang="en-GB" sz="1100" baseline="0"/>
                <a:t>The nominal bandwith is </a:t>
              </a:r>
              <a14:m>
                <m:oMath xmlns:m="http://schemas.openxmlformats.org/officeDocument/2006/math">
                  <m:r>
                    <a:rPr lang="en-GB" sz="1100" i="1" baseline="0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±</m:t>
                  </m:r>
                  <m:r>
                    <a:rPr lang="en-GB" sz="1100" b="0" i="1" baseline="0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30 </m:t>
                  </m:r>
                  <m:r>
                    <a:rPr lang="en-GB" sz="1100" b="0" i="1" baseline="0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𝑘𝐻𝑧</m:t>
                  </m:r>
                </m:oMath>
              </a14:m>
              <a:r>
                <a:rPr lang="en-GB" sz="1100"/>
                <a:t> and </a:t>
              </a:r>
              <a14:m>
                <m:oMath xmlns:m="http://schemas.openxmlformats.org/officeDocument/2006/math">
                  <m:sSub>
                    <m:sSubPr>
                      <m:ctrlPr>
                        <a:rPr lang="en-GB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n-GB" sz="1100" b="0" i="1">
                          <a:latin typeface="Cambria Math" panose="02040503050406030204" pitchFamily="18" charset="0"/>
                        </a:rPr>
                        <m:t>𝑄</m:t>
                      </m:r>
                    </m:e>
                    <m:sub>
                      <m:r>
                        <a:rPr lang="en-GB" sz="1100" b="0" i="1">
                          <a:latin typeface="Cambria Math" panose="02040503050406030204" pitchFamily="18" charset="0"/>
                        </a:rPr>
                        <m:t>h𝑒𝑎𝑑</m:t>
                      </m:r>
                    </m:sub>
                  </m:sSub>
                </m:oMath>
              </a14:m>
              <a:r>
                <a:rPr lang="en-GB" sz="1100"/>
                <a:t> and </a:t>
              </a:r>
              <a14:m>
                <m:oMath xmlns:m="http://schemas.openxmlformats.org/officeDocument/2006/math">
                  <m:sSub>
                    <m:sSubPr>
                      <m:ctrlPr>
                        <a:rPr lang="en-GB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n-GB" sz="1100" b="0" i="1">
                          <a:latin typeface="Cambria Math" panose="02040503050406030204" pitchFamily="18" charset="0"/>
                        </a:rPr>
                        <m:t>𝑄</m:t>
                      </m:r>
                    </m:e>
                    <m:sub>
                      <m:r>
                        <a:rPr lang="en-GB" sz="1100" b="0" i="1">
                          <a:latin typeface="Cambria Math" panose="02040503050406030204" pitchFamily="18" charset="0"/>
                        </a:rPr>
                        <m:t>𝑡𝑒𝑠𝑡</m:t>
                      </m:r>
                      <m:r>
                        <a:rPr lang="en-GB" sz="1100" b="0" i="1"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en-GB" sz="1100" b="0" i="1">
                          <a:latin typeface="Cambria Math" panose="02040503050406030204" pitchFamily="18" charset="0"/>
                        </a:rPr>
                        <m:t>𝑜𝑏𝑗</m:t>
                      </m:r>
                    </m:sub>
                  </m:sSub>
                </m:oMath>
              </a14:m>
              <a:r>
                <a:rPr lang="en-GB" sz="1100"/>
                <a:t> are set to 1.</a:t>
              </a:r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3684D2CE-98DB-4B4C-A535-8F3B43EEC0E2}"/>
                </a:ext>
              </a:extLst>
            </xdr:cNvPr>
            <xdr:cNvSpPr txBox="1"/>
          </xdr:nvSpPr>
          <xdr:spPr>
            <a:xfrm>
              <a:off x="4010025" y="7391400"/>
              <a:ext cx="5076825" cy="1660583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GB" sz="1100" b="0" i="0">
                  <a:latin typeface="+mn-lt"/>
                </a:rPr>
                <a:t>The normailsed SNR (NSNR) is given by:</a:t>
              </a:r>
            </a:p>
            <a:p>
              <a:endParaRPr lang="en-GB" sz="1100" b="0" i="0">
                <a:latin typeface="+mn-lt"/>
              </a:endParaRPr>
            </a:p>
            <a:p>
              <a:r>
                <a:rPr lang="en-GB" sz="1400" b="0" i="0">
                  <a:latin typeface="Cambria Math" panose="02040503050406030204" pitchFamily="18" charset="0"/>
                </a:rPr>
                <a:t>𝑁𝑆𝑁𝑅=√(𝐵𝑊/(𝐵𝑊_𝑛𝑜𝑚 ).)  1/Δ𝑥Δ𝑦Δ𝑧.1/√(𝑁_𝑝𝑒.𝑇𝑅.𝑁𝑆𝐴).√(𝑄_ℎ𝑒𝑎𝑑/𝑄_(𝑡𝑒𝑠𝑡−𝑜𝑏𝑗) ).</a:t>
              </a:r>
              <a:r>
                <a:rPr lang="en-GB" sz="14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𝑆𝑁𝑅</a:t>
              </a:r>
              <a:endParaRPr lang="en-GB" sz="1400"/>
            </a:p>
            <a:p>
              <a:endParaRPr lang="en-GB" sz="1400"/>
            </a:p>
            <a:p>
              <a:r>
                <a:rPr lang="en-GB" sz="1100"/>
                <a:t>with </a:t>
              </a:r>
              <a:r>
                <a:rPr lang="en-GB" sz="1100" i="0">
                  <a:latin typeface="Cambria Math" panose="02040503050406030204" pitchFamily="18" charset="0"/>
                </a:rPr>
                <a:t>𝑇𝑅</a:t>
              </a:r>
              <a:r>
                <a:rPr lang="en-GB" sz="1100"/>
                <a:t> measured in seconds,</a:t>
              </a:r>
              <a:r>
                <a:rPr lang="en-GB" sz="1100" baseline="0"/>
                <a:t> and the voxel sizes (</a:t>
              </a:r>
              <a:r>
                <a:rPr lang="en-GB" sz="1100" b="0" i="0" baseline="0">
                  <a:latin typeface="Cambria Math" panose="02040503050406030204" pitchFamily="18" charset="0"/>
                </a:rPr>
                <a:t>Δ𝑥,Δ𝑦</a:t>
              </a:r>
              <a:r>
                <a:rPr lang="en-GB" sz="1100" baseline="0"/>
                <a:t> and </a:t>
              </a:r>
              <a:r>
                <a:rPr lang="en-GB" sz="1100" b="0" i="0" baseline="0">
                  <a:latin typeface="Cambria Math" panose="02040503050406030204" pitchFamily="18" charset="0"/>
                </a:rPr>
                <a:t>Δ𝑧</a:t>
              </a:r>
              <a:r>
                <a:rPr lang="en-GB" sz="1100" baseline="0"/>
                <a:t>) in cm. </a:t>
              </a:r>
            </a:p>
            <a:p>
              <a:r>
                <a:rPr lang="en-GB" sz="1100" baseline="0"/>
                <a:t>The nominal bandwith is </a:t>
              </a:r>
              <a:r>
                <a:rPr lang="en-GB" sz="1100" i="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±</a:t>
              </a:r>
              <a:r>
                <a:rPr lang="en-GB" sz="1100" b="0" i="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30 𝑘𝐻𝑧</a:t>
              </a:r>
              <a:r>
                <a:rPr lang="en-GB" sz="1100"/>
                <a:t> and </a:t>
              </a:r>
              <a:r>
                <a:rPr lang="en-GB" sz="1100" b="0" i="0">
                  <a:latin typeface="Cambria Math" panose="02040503050406030204" pitchFamily="18" charset="0"/>
                </a:rPr>
                <a:t>𝑄_ℎ𝑒𝑎𝑑</a:t>
              </a:r>
              <a:r>
                <a:rPr lang="en-GB" sz="1100"/>
                <a:t> and </a:t>
              </a:r>
              <a:r>
                <a:rPr lang="en-GB" sz="1100" b="0" i="0">
                  <a:latin typeface="Cambria Math" panose="02040503050406030204" pitchFamily="18" charset="0"/>
                </a:rPr>
                <a:t>𝑄_(𝑡𝑒𝑠𝑡−𝑜𝑏𝑗)</a:t>
              </a:r>
              <a:r>
                <a:rPr lang="en-GB" sz="1100"/>
                <a:t> are set to 1.</a:t>
              </a:r>
            </a:p>
          </xdr:txBody>
        </xdr:sp>
      </mc:Fallback>
    </mc:AlternateContent>
    <xdr:clientData/>
  </xdr:oneCellAnchor>
  <xdr:twoCellAnchor editAs="oneCell">
    <xdr:from>
      <xdr:col>8</xdr:col>
      <xdr:colOff>133350</xdr:colOff>
      <xdr:row>17</xdr:row>
      <xdr:rowOff>57150</xdr:rowOff>
    </xdr:from>
    <xdr:to>
      <xdr:col>16</xdr:col>
      <xdr:colOff>542925</xdr:colOff>
      <xdr:row>30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BCC850-6E5F-F20B-639D-9EC04D8A4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3438525"/>
          <a:ext cx="7315200" cy="243840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32</xdr:row>
      <xdr:rowOff>38100</xdr:rowOff>
    </xdr:from>
    <xdr:to>
      <xdr:col>16</xdr:col>
      <xdr:colOff>447675</xdr:colOff>
      <xdr:row>45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95AEFE7-07E4-E218-F14E-44C7D618E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77550" y="6276975"/>
          <a:ext cx="7315200" cy="2438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</xdr:row>
      <xdr:rowOff>0</xdr:rowOff>
    </xdr:from>
    <xdr:to>
      <xdr:col>16</xdr:col>
      <xdr:colOff>409575</xdr:colOff>
      <xdr:row>59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B0B34BF-FE63-2BF0-9496-69CC72AC4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9450" y="9096375"/>
          <a:ext cx="7315200" cy="243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228600</xdr:colOff>
      <xdr:row>38</xdr:row>
      <xdr:rowOff>0</xdr:rowOff>
    </xdr:from>
    <xdr:ext cx="5076825" cy="166058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7431E80C-E81B-4420-82B6-C3402EC8BF65}"/>
                </a:ext>
              </a:extLst>
            </xdr:cNvPr>
            <xdr:cNvSpPr txBox="1"/>
          </xdr:nvSpPr>
          <xdr:spPr>
            <a:xfrm>
              <a:off x="4038600" y="7381875"/>
              <a:ext cx="5076825" cy="1660583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GB" sz="1100" b="0" i="0">
                  <a:latin typeface="+mn-lt"/>
                </a:rPr>
                <a:t>The normailsed SNR (NSNR) is given by:</a:t>
              </a:r>
            </a:p>
            <a:p>
              <a:endParaRPr lang="en-GB" sz="1100" b="0" i="0">
                <a:latin typeface="+mn-lt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400" b="0" i="1">
                        <a:latin typeface="Cambria Math" panose="02040503050406030204" pitchFamily="18" charset="0"/>
                      </a:rPr>
                      <m:t>𝑁𝑆𝑁𝑅</m:t>
                    </m:r>
                    <m:r>
                      <a:rPr lang="en-GB" sz="1400" b="0" i="1">
                        <a:latin typeface="Cambria Math" panose="02040503050406030204" pitchFamily="18" charset="0"/>
                      </a:rPr>
                      <m:t>=</m:t>
                    </m:r>
                    <m:rad>
                      <m:radPr>
                        <m:degHide m:val="on"/>
                        <m:ctrlPr>
                          <a:rPr lang="en-GB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en-GB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GB" sz="1400" b="0" i="1">
                                <a:latin typeface="Cambria Math" panose="02040503050406030204" pitchFamily="18" charset="0"/>
                              </a:rPr>
                              <m:t>𝐵𝑊</m:t>
                            </m:r>
                          </m:num>
                          <m:den>
                            <m:r>
                              <a:rPr lang="en-GB" sz="1400" b="0" i="1">
                                <a:latin typeface="Cambria Math" panose="02040503050406030204" pitchFamily="18" charset="0"/>
                              </a:rPr>
                              <m:t>𝐵</m:t>
                            </m:r>
                            <m:sSub>
                              <m:sSubPr>
                                <m:ctrlPr>
                                  <a:rPr lang="en-GB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GB" sz="1400" b="0" i="1">
                                    <a:latin typeface="Cambria Math" panose="02040503050406030204" pitchFamily="18" charset="0"/>
                                  </a:rPr>
                                  <m:t>𝑊</m:t>
                                </m:r>
                              </m:e>
                              <m:sub>
                                <m:r>
                                  <a:rPr lang="en-GB" sz="1400" b="0" i="1">
                                    <a:latin typeface="Cambria Math" panose="02040503050406030204" pitchFamily="18" charset="0"/>
                                  </a:rPr>
                                  <m:t>𝑛𝑜𝑚</m:t>
                                </m:r>
                              </m:sub>
                            </m:sSub>
                          </m:den>
                        </m:f>
                        <m:r>
                          <a:rPr lang="en-GB" sz="1400" b="0" i="1">
                            <a:latin typeface="Cambria Math" panose="02040503050406030204" pitchFamily="18" charset="0"/>
                          </a:rPr>
                          <m:t>.</m:t>
                        </m:r>
                      </m:e>
                    </m:rad>
                    <m:f>
                      <m:fPr>
                        <m:ctrlPr>
                          <a:rPr lang="en-GB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400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m:rPr>
                            <m:sty m:val="p"/>
                          </m:rPr>
                          <a:rPr lang="en-GB" sz="1400" b="0" i="0">
                            <a:latin typeface="Cambria Math" panose="02040503050406030204" pitchFamily="18" charset="0"/>
                          </a:rPr>
                          <m:t>Δ</m:t>
                        </m:r>
                        <m:r>
                          <a:rPr lang="en-GB" sz="1400" b="0" i="1">
                            <a:latin typeface="Cambria Math" panose="02040503050406030204" pitchFamily="18" charset="0"/>
                          </a:rPr>
                          <m:t>𝑥</m:t>
                        </m:r>
                        <m:r>
                          <m:rPr>
                            <m:sty m:val="p"/>
                          </m:rPr>
                          <a:rPr lang="en-GB" sz="1400" b="0" i="0">
                            <a:latin typeface="Cambria Math" panose="02040503050406030204" pitchFamily="18" charset="0"/>
                          </a:rPr>
                          <m:t>Δ</m:t>
                        </m:r>
                        <m:r>
                          <a:rPr lang="en-GB" sz="1400" b="0" i="1">
                            <a:latin typeface="Cambria Math" panose="02040503050406030204" pitchFamily="18" charset="0"/>
                          </a:rPr>
                          <m:t>𝑦</m:t>
                        </m:r>
                        <m:r>
                          <m:rPr>
                            <m:sty m:val="p"/>
                          </m:rPr>
                          <a:rPr lang="en-GB" sz="1400" b="0" i="0">
                            <a:latin typeface="Cambria Math" panose="02040503050406030204" pitchFamily="18" charset="0"/>
                          </a:rPr>
                          <m:t>Δ</m:t>
                        </m:r>
                        <m:r>
                          <a:rPr lang="en-GB" sz="1400" b="0" i="1">
                            <a:latin typeface="Cambria Math" panose="02040503050406030204" pitchFamily="18" charset="0"/>
                          </a:rPr>
                          <m:t>𝑧</m:t>
                        </m:r>
                      </m:den>
                    </m:f>
                    <m:r>
                      <a:rPr lang="en-GB" sz="1400" b="0" i="1">
                        <a:latin typeface="Cambria Math" panose="02040503050406030204" pitchFamily="18" charset="0"/>
                      </a:rPr>
                      <m:t>.</m:t>
                    </m:r>
                    <m:f>
                      <m:fPr>
                        <m:ctrlPr>
                          <a:rPr lang="en-GB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400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en-GB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en-GB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GB" sz="1400" b="0" i="1">
                                    <a:latin typeface="Cambria Math" panose="02040503050406030204" pitchFamily="18" charset="0"/>
                                  </a:rPr>
                                  <m:t>𝑁</m:t>
                                </m:r>
                              </m:e>
                              <m:sub>
                                <m:r>
                                  <a:rPr lang="en-GB" sz="1400" b="0" i="1">
                                    <a:latin typeface="Cambria Math" panose="02040503050406030204" pitchFamily="18" charset="0"/>
                                  </a:rPr>
                                  <m:t>𝑝𝑒</m:t>
                                </m:r>
                              </m:sub>
                            </m:sSub>
                            <m:r>
                              <a:rPr lang="en-GB" sz="1400" b="0" i="1">
                                <a:latin typeface="Cambria Math" panose="02040503050406030204" pitchFamily="18" charset="0"/>
                              </a:rPr>
                              <m:t>.</m:t>
                            </m:r>
                            <m:r>
                              <a:rPr lang="en-GB" sz="1400" b="0" i="1">
                                <a:latin typeface="Cambria Math" panose="02040503050406030204" pitchFamily="18" charset="0"/>
                              </a:rPr>
                              <m:t>𝑇𝑅</m:t>
                            </m:r>
                            <m:r>
                              <a:rPr lang="en-GB" sz="1400" b="0" i="1">
                                <a:latin typeface="Cambria Math" panose="02040503050406030204" pitchFamily="18" charset="0"/>
                              </a:rPr>
                              <m:t>.</m:t>
                            </m:r>
                            <m:r>
                              <a:rPr lang="en-GB" sz="1400" b="0" i="1">
                                <a:latin typeface="Cambria Math" panose="02040503050406030204" pitchFamily="18" charset="0"/>
                              </a:rPr>
                              <m:t>𝑁𝑆𝐴</m:t>
                            </m:r>
                          </m:e>
                        </m:rad>
                      </m:den>
                    </m:f>
                    <m:r>
                      <a:rPr lang="en-GB" sz="1400" b="0" i="1">
                        <a:latin typeface="Cambria Math" panose="02040503050406030204" pitchFamily="18" charset="0"/>
                      </a:rPr>
                      <m:t>.</m:t>
                    </m:r>
                    <m:rad>
                      <m:radPr>
                        <m:degHide m:val="on"/>
                        <m:ctrlPr>
                          <a:rPr lang="en-GB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en-GB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en-GB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GB" sz="1400" b="0" i="1">
                                    <a:latin typeface="Cambria Math" panose="02040503050406030204" pitchFamily="18" charset="0"/>
                                  </a:rPr>
                                  <m:t>𝑄</m:t>
                                </m:r>
                              </m:e>
                              <m:sub>
                                <m:r>
                                  <a:rPr lang="en-GB" sz="1400" b="0" i="1">
                                    <a:latin typeface="Cambria Math" panose="02040503050406030204" pitchFamily="18" charset="0"/>
                                  </a:rPr>
                                  <m:t>h𝑒𝑎𝑑</m:t>
                                </m:r>
                              </m:sub>
                            </m:sSub>
                          </m:num>
                          <m:den>
                            <m:sSub>
                              <m:sSubPr>
                                <m:ctrlPr>
                                  <a:rPr lang="en-GB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GB" sz="1400" b="0" i="1">
                                    <a:latin typeface="Cambria Math" panose="02040503050406030204" pitchFamily="18" charset="0"/>
                                  </a:rPr>
                                  <m:t>𝑄</m:t>
                                </m:r>
                              </m:e>
                              <m:sub>
                                <m:r>
                                  <a:rPr lang="en-GB" sz="1400" b="0" i="1">
                                    <a:latin typeface="Cambria Math" panose="02040503050406030204" pitchFamily="18" charset="0"/>
                                  </a:rPr>
                                  <m:t>𝑡𝑒𝑠𝑡</m:t>
                                </m:r>
                                <m:r>
                                  <a:rPr lang="en-GB" sz="1400" b="0" i="1">
                                    <a:latin typeface="Cambria Math" panose="02040503050406030204" pitchFamily="18" charset="0"/>
                                  </a:rPr>
                                  <m:t>−</m:t>
                                </m:r>
                                <m:r>
                                  <a:rPr lang="en-GB" sz="1400" b="0" i="1">
                                    <a:latin typeface="Cambria Math" panose="02040503050406030204" pitchFamily="18" charset="0"/>
                                  </a:rPr>
                                  <m:t>𝑜𝑏𝑗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en-GB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en-GB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𝑆𝑁𝑅</m:t>
                    </m:r>
                  </m:oMath>
                </m:oMathPara>
              </a14:m>
              <a:endParaRPr lang="en-GB" sz="1400"/>
            </a:p>
            <a:p>
              <a:endParaRPr lang="en-GB" sz="1400"/>
            </a:p>
            <a:p>
              <a:r>
                <a:rPr lang="en-GB" sz="1100"/>
                <a:t>with </a:t>
              </a:r>
              <a14:m>
                <m:oMath xmlns:m="http://schemas.openxmlformats.org/officeDocument/2006/math">
                  <m:r>
                    <a:rPr lang="en-GB" sz="1100" i="1">
                      <a:latin typeface="Cambria Math" panose="02040503050406030204" pitchFamily="18" charset="0"/>
                    </a:rPr>
                    <m:t>𝑇𝑅</m:t>
                  </m:r>
                </m:oMath>
              </a14:m>
              <a:r>
                <a:rPr lang="en-GB" sz="1100"/>
                <a:t> measured in seconds,</a:t>
              </a:r>
              <a:r>
                <a:rPr lang="en-GB" sz="1100" baseline="0"/>
                <a:t> and the voxel sizes (</a:t>
              </a:r>
              <a14:m>
                <m:oMath xmlns:m="http://schemas.openxmlformats.org/officeDocument/2006/math">
                  <m:r>
                    <m:rPr>
                      <m:sty m:val="p"/>
                    </m:rPr>
                    <a:rPr lang="en-GB" sz="1100" b="0" i="0" baseline="0">
                      <a:latin typeface="Cambria Math" panose="02040503050406030204" pitchFamily="18" charset="0"/>
                    </a:rPr>
                    <m:t>Δ</m:t>
                  </m:r>
                  <m:r>
                    <a:rPr lang="en-GB" sz="1100" b="0" i="1" baseline="0">
                      <a:latin typeface="Cambria Math" panose="02040503050406030204" pitchFamily="18" charset="0"/>
                    </a:rPr>
                    <m:t>𝑥</m:t>
                  </m:r>
                  <m:r>
                    <a:rPr lang="en-GB" sz="1100" b="0" i="1" baseline="0">
                      <a:latin typeface="Cambria Math" panose="02040503050406030204" pitchFamily="18" charset="0"/>
                    </a:rPr>
                    <m:t>,</m:t>
                  </m:r>
                  <m:r>
                    <m:rPr>
                      <m:sty m:val="p"/>
                    </m:rPr>
                    <a:rPr lang="en-GB" sz="1100" b="0" i="0" baseline="0">
                      <a:latin typeface="Cambria Math" panose="02040503050406030204" pitchFamily="18" charset="0"/>
                    </a:rPr>
                    <m:t>Δ</m:t>
                  </m:r>
                  <m:r>
                    <a:rPr lang="en-GB" sz="1100" b="0" i="1" baseline="0">
                      <a:latin typeface="Cambria Math" panose="02040503050406030204" pitchFamily="18" charset="0"/>
                    </a:rPr>
                    <m:t>𝑦</m:t>
                  </m:r>
                </m:oMath>
              </a14:m>
              <a:r>
                <a:rPr lang="en-GB" sz="1100" baseline="0"/>
                <a:t> and </a:t>
              </a:r>
              <a14:m>
                <m:oMath xmlns:m="http://schemas.openxmlformats.org/officeDocument/2006/math">
                  <m:r>
                    <m:rPr>
                      <m:sty m:val="p"/>
                    </m:rPr>
                    <a:rPr lang="en-GB" sz="1100" b="0" i="0" baseline="0">
                      <a:latin typeface="Cambria Math" panose="02040503050406030204" pitchFamily="18" charset="0"/>
                    </a:rPr>
                    <m:t>Δ</m:t>
                  </m:r>
                  <m:r>
                    <a:rPr lang="en-GB" sz="1100" b="0" i="1" baseline="0">
                      <a:latin typeface="Cambria Math" panose="02040503050406030204" pitchFamily="18" charset="0"/>
                    </a:rPr>
                    <m:t>𝑧</m:t>
                  </m:r>
                </m:oMath>
              </a14:m>
              <a:r>
                <a:rPr lang="en-GB" sz="1100" baseline="0"/>
                <a:t>) in cm. </a:t>
              </a:r>
            </a:p>
            <a:p>
              <a:r>
                <a:rPr lang="en-GB" sz="1100" baseline="0"/>
                <a:t>The nominal bandwith is </a:t>
              </a:r>
              <a14:m>
                <m:oMath xmlns:m="http://schemas.openxmlformats.org/officeDocument/2006/math">
                  <m:r>
                    <a:rPr lang="en-GB" sz="1100" i="1" baseline="0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±</m:t>
                  </m:r>
                  <m:r>
                    <a:rPr lang="en-GB" sz="1100" b="0" i="1" baseline="0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30 </m:t>
                  </m:r>
                  <m:r>
                    <a:rPr lang="en-GB" sz="1100" b="0" i="1" baseline="0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𝑘𝐻𝑧</m:t>
                  </m:r>
                </m:oMath>
              </a14:m>
              <a:r>
                <a:rPr lang="en-GB" sz="1100"/>
                <a:t> and </a:t>
              </a:r>
              <a14:m>
                <m:oMath xmlns:m="http://schemas.openxmlformats.org/officeDocument/2006/math">
                  <m:sSub>
                    <m:sSubPr>
                      <m:ctrlPr>
                        <a:rPr lang="en-GB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n-GB" sz="1100" b="0" i="1">
                          <a:latin typeface="Cambria Math" panose="02040503050406030204" pitchFamily="18" charset="0"/>
                        </a:rPr>
                        <m:t>𝑄</m:t>
                      </m:r>
                    </m:e>
                    <m:sub>
                      <m:r>
                        <a:rPr lang="en-GB" sz="1100" b="0" i="1">
                          <a:latin typeface="Cambria Math" panose="02040503050406030204" pitchFamily="18" charset="0"/>
                        </a:rPr>
                        <m:t>h𝑒𝑎𝑑</m:t>
                      </m:r>
                    </m:sub>
                  </m:sSub>
                </m:oMath>
              </a14:m>
              <a:r>
                <a:rPr lang="en-GB" sz="1100"/>
                <a:t> and </a:t>
              </a:r>
              <a14:m>
                <m:oMath xmlns:m="http://schemas.openxmlformats.org/officeDocument/2006/math">
                  <m:sSub>
                    <m:sSubPr>
                      <m:ctrlPr>
                        <a:rPr lang="en-GB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n-GB" sz="1100" b="0" i="1">
                          <a:latin typeface="Cambria Math" panose="02040503050406030204" pitchFamily="18" charset="0"/>
                        </a:rPr>
                        <m:t>𝑄</m:t>
                      </m:r>
                    </m:e>
                    <m:sub>
                      <m:r>
                        <a:rPr lang="en-GB" sz="1100" b="0" i="1">
                          <a:latin typeface="Cambria Math" panose="02040503050406030204" pitchFamily="18" charset="0"/>
                        </a:rPr>
                        <m:t>𝑡𝑒𝑠𝑡</m:t>
                      </m:r>
                      <m:r>
                        <a:rPr lang="en-GB" sz="1100" b="0" i="1"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en-GB" sz="1100" b="0" i="1">
                          <a:latin typeface="Cambria Math" panose="02040503050406030204" pitchFamily="18" charset="0"/>
                        </a:rPr>
                        <m:t>𝑜𝑏𝑗</m:t>
                      </m:r>
                    </m:sub>
                  </m:sSub>
                </m:oMath>
              </a14:m>
              <a:r>
                <a:rPr lang="en-GB" sz="1100"/>
                <a:t> are set to 1.</a:t>
              </a:r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7431E80C-E81B-4420-82B6-C3402EC8BF65}"/>
                </a:ext>
              </a:extLst>
            </xdr:cNvPr>
            <xdr:cNvSpPr txBox="1"/>
          </xdr:nvSpPr>
          <xdr:spPr>
            <a:xfrm>
              <a:off x="4038600" y="7381875"/>
              <a:ext cx="5076825" cy="1660583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GB" sz="1100" b="0" i="0">
                  <a:latin typeface="+mn-lt"/>
                </a:rPr>
                <a:t>The normailsed SNR (NSNR) is given by:</a:t>
              </a:r>
            </a:p>
            <a:p>
              <a:endParaRPr lang="en-GB" sz="1100" b="0" i="0">
                <a:latin typeface="+mn-lt"/>
              </a:endParaRPr>
            </a:p>
            <a:p>
              <a:r>
                <a:rPr lang="en-GB" sz="1400" b="0" i="0">
                  <a:latin typeface="Cambria Math" panose="02040503050406030204" pitchFamily="18" charset="0"/>
                </a:rPr>
                <a:t>𝑁𝑆𝑁𝑅=√(𝐵𝑊/(𝐵𝑊_𝑛𝑜𝑚 ).)  1/Δ𝑥Δ𝑦Δ𝑧.1/√(𝑁_𝑝𝑒.𝑇𝑅.𝑁𝑆𝐴).√(𝑄_ℎ𝑒𝑎𝑑/𝑄_(𝑡𝑒𝑠𝑡−𝑜𝑏𝑗) ).</a:t>
              </a:r>
              <a:r>
                <a:rPr lang="en-GB" sz="14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𝑆𝑁𝑅</a:t>
              </a:r>
              <a:endParaRPr lang="en-GB" sz="1400"/>
            </a:p>
            <a:p>
              <a:endParaRPr lang="en-GB" sz="1400"/>
            </a:p>
            <a:p>
              <a:r>
                <a:rPr lang="en-GB" sz="1100"/>
                <a:t>with </a:t>
              </a:r>
              <a:r>
                <a:rPr lang="en-GB" sz="1100" i="0">
                  <a:latin typeface="Cambria Math" panose="02040503050406030204" pitchFamily="18" charset="0"/>
                </a:rPr>
                <a:t>𝑇𝑅</a:t>
              </a:r>
              <a:r>
                <a:rPr lang="en-GB" sz="1100"/>
                <a:t> measured in seconds,</a:t>
              </a:r>
              <a:r>
                <a:rPr lang="en-GB" sz="1100" baseline="0"/>
                <a:t> and the voxel sizes (</a:t>
              </a:r>
              <a:r>
                <a:rPr lang="en-GB" sz="1100" b="0" i="0" baseline="0">
                  <a:latin typeface="Cambria Math" panose="02040503050406030204" pitchFamily="18" charset="0"/>
                </a:rPr>
                <a:t>Δ𝑥,Δ𝑦</a:t>
              </a:r>
              <a:r>
                <a:rPr lang="en-GB" sz="1100" baseline="0"/>
                <a:t> and </a:t>
              </a:r>
              <a:r>
                <a:rPr lang="en-GB" sz="1100" b="0" i="0" baseline="0">
                  <a:latin typeface="Cambria Math" panose="02040503050406030204" pitchFamily="18" charset="0"/>
                </a:rPr>
                <a:t>Δ𝑧</a:t>
              </a:r>
              <a:r>
                <a:rPr lang="en-GB" sz="1100" baseline="0"/>
                <a:t>) in cm. </a:t>
              </a:r>
            </a:p>
            <a:p>
              <a:r>
                <a:rPr lang="en-GB" sz="1100" baseline="0"/>
                <a:t>The nominal bandwith is </a:t>
              </a:r>
              <a:r>
                <a:rPr lang="en-GB" sz="1100" i="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±</a:t>
              </a:r>
              <a:r>
                <a:rPr lang="en-GB" sz="1100" b="0" i="0" baseline="0">
                  <a:latin typeface="Cambria Math" panose="02040503050406030204" pitchFamily="18" charset="0"/>
                  <a:ea typeface="Cambria Math" panose="02040503050406030204" pitchFamily="18" charset="0"/>
                </a:rPr>
                <a:t>30 𝑘𝐻𝑧</a:t>
              </a:r>
              <a:r>
                <a:rPr lang="en-GB" sz="1100"/>
                <a:t> and </a:t>
              </a:r>
              <a:r>
                <a:rPr lang="en-GB" sz="1100" b="0" i="0">
                  <a:latin typeface="Cambria Math" panose="02040503050406030204" pitchFamily="18" charset="0"/>
                </a:rPr>
                <a:t>𝑄_ℎ𝑒𝑎𝑑</a:t>
              </a:r>
              <a:r>
                <a:rPr lang="en-GB" sz="1100"/>
                <a:t> and </a:t>
              </a:r>
              <a:r>
                <a:rPr lang="en-GB" sz="1100" b="0" i="0">
                  <a:latin typeface="Cambria Math" panose="02040503050406030204" pitchFamily="18" charset="0"/>
                </a:rPr>
                <a:t>𝑄_(𝑡𝑒𝑠𝑡−𝑜𝑏𝑗)</a:t>
              </a:r>
              <a:r>
                <a:rPr lang="en-GB" sz="1100"/>
                <a:t> are set to 1.</a:t>
              </a:r>
            </a:p>
          </xdr:txBody>
        </xdr:sp>
      </mc:Fallback>
    </mc:AlternateContent>
    <xdr:clientData/>
  </xdr:oneCellAnchor>
  <xdr:oneCellAnchor>
    <xdr:from>
      <xdr:col>2</xdr:col>
      <xdr:colOff>342900</xdr:colOff>
      <xdr:row>15</xdr:row>
      <xdr:rowOff>19049</xdr:rowOff>
    </xdr:from>
    <xdr:ext cx="3543300" cy="147014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79D718D-588B-41F9-B42F-D94D0ED6162B}"/>
            </a:ext>
          </a:extLst>
        </xdr:cNvPr>
        <xdr:cNvSpPr txBox="1"/>
      </xdr:nvSpPr>
      <xdr:spPr>
        <a:xfrm>
          <a:off x="4152900" y="3019424"/>
          <a:ext cx="3543300" cy="1470146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 b="1"/>
            <a:t>Instructions:</a:t>
          </a:r>
          <a:endParaRPr lang="en-GB" sz="1100"/>
        </a:p>
        <a:p>
          <a:r>
            <a:rPr lang="en-GB" sz="1100"/>
            <a:t>1. Enter</a:t>
          </a:r>
          <a:r>
            <a:rPr lang="en-GB" sz="1100" baseline="0"/>
            <a:t> the acquisition parameters into cells B17:B26</a:t>
          </a:r>
        </a:p>
        <a:p>
          <a:r>
            <a:rPr lang="en-GB" sz="1100" baseline="0"/>
            <a:t>2. Copy the values from HC_TRA_SNR.csv into cells B9:C13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3. Copy the values from HC_SAG_SNR.csv into cells F9:G13</a:t>
          </a:r>
          <a:endParaRPr lang="en-GB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4. Copy the values from HC_COR_SNR.csv into cells J9:K13</a:t>
          </a:r>
        </a:p>
        <a:p>
          <a:pPr eaLnBrk="1" fontAlgn="auto" latinLnBrk="0" hangingPunct="1"/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5. Copy HC_TRA_SNR_Image_with_ROIs.png over cell I19</a:t>
          </a:r>
          <a:endParaRPr lang="en-GB">
            <a:effectLst/>
          </a:endParaRPr>
        </a:p>
        <a:p>
          <a:pPr eaLnBrk="1" fontAlgn="auto" latinLnBrk="0" hangingPunct="1"/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6. Copy HC_SAG_SNR_Image_with_ROIs.png over cell I33</a:t>
          </a:r>
          <a:endParaRPr lang="en-GB">
            <a:effectLst/>
          </a:endParaRPr>
        </a:p>
        <a:p>
          <a:pPr eaLnBrk="1" fontAlgn="auto" latinLnBrk="0" hangingPunct="1"/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7. Copy HC_COR_SNR_Image_with_ROIs.png over cell I48</a:t>
          </a:r>
          <a:endParaRPr lang="en-GB" sz="1100"/>
        </a:p>
      </xdr:txBody>
    </xdr:sp>
    <xdr:clientData/>
  </xdr:oneCellAnchor>
  <xdr:twoCellAnchor editAs="oneCell">
    <xdr:from>
      <xdr:col>8</xdr:col>
      <xdr:colOff>0</xdr:colOff>
      <xdr:row>17</xdr:row>
      <xdr:rowOff>0</xdr:rowOff>
    </xdr:from>
    <xdr:to>
      <xdr:col>16</xdr:col>
      <xdr:colOff>409575</xdr:colOff>
      <xdr:row>29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F16F208-27CD-215F-111F-3714B87C4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9450" y="3381375"/>
          <a:ext cx="7315200" cy="2438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16</xdr:col>
      <xdr:colOff>409575</xdr:colOff>
      <xdr:row>44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946E22F-D748-2C8C-DBFC-4A916FD9F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9450" y="6238875"/>
          <a:ext cx="7315200" cy="2438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</xdr:row>
      <xdr:rowOff>0</xdr:rowOff>
    </xdr:from>
    <xdr:to>
      <xdr:col>16</xdr:col>
      <xdr:colOff>409575</xdr:colOff>
      <xdr:row>59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DF66BAB-6930-E3D1-03A3-BEF87715B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9450" y="9096375"/>
          <a:ext cx="7315200" cy="243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447675</xdr:colOff>
      <xdr:row>2</xdr:row>
      <xdr:rowOff>133350</xdr:rowOff>
    </xdr:from>
    <xdr:ext cx="260008" cy="264560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2D8843FA-5E7E-8E98-3E7A-2C8DD6DA4EC4}"/>
            </a:ext>
          </a:extLst>
        </xdr:cNvPr>
        <xdr:cNvSpPr txBox="1"/>
      </xdr:nvSpPr>
      <xdr:spPr>
        <a:xfrm>
          <a:off x="8039100" y="657225"/>
          <a:ext cx="26000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>
              <a:solidFill>
                <a:schemeClr val="bg1"/>
              </a:solidFill>
            </a:rPr>
            <a:t>A</a:t>
          </a:r>
        </a:p>
      </xdr:txBody>
    </xdr:sp>
    <xdr:clientData/>
  </xdr:oneCellAnchor>
  <xdr:oneCellAnchor>
    <xdr:from>
      <xdr:col>11</xdr:col>
      <xdr:colOff>438150</xdr:colOff>
      <xdr:row>12</xdr:row>
      <xdr:rowOff>142875</xdr:rowOff>
    </xdr:from>
    <xdr:ext cx="259238" cy="264560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C626CDDF-3319-45F2-B324-BAF79590407A}"/>
            </a:ext>
          </a:extLst>
        </xdr:cNvPr>
        <xdr:cNvSpPr txBox="1"/>
      </xdr:nvSpPr>
      <xdr:spPr>
        <a:xfrm>
          <a:off x="8029575" y="2571750"/>
          <a:ext cx="25923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>
              <a:solidFill>
                <a:schemeClr val="bg1"/>
              </a:solidFill>
            </a:rPr>
            <a:t>P</a:t>
          </a:r>
        </a:p>
      </xdr:txBody>
    </xdr:sp>
    <xdr:clientData/>
  </xdr:oneCellAnchor>
  <xdr:oneCellAnchor>
    <xdr:from>
      <xdr:col>10</xdr:col>
      <xdr:colOff>76200</xdr:colOff>
      <xdr:row>7</xdr:row>
      <xdr:rowOff>161925</xdr:rowOff>
    </xdr:from>
    <xdr:ext cx="262957" cy="264560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B81F5802-362B-4EA4-85F6-03F403D04130}"/>
            </a:ext>
          </a:extLst>
        </xdr:cNvPr>
        <xdr:cNvSpPr txBox="1"/>
      </xdr:nvSpPr>
      <xdr:spPr>
        <a:xfrm>
          <a:off x="7058025" y="1638300"/>
          <a:ext cx="26295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>
              <a:solidFill>
                <a:schemeClr val="bg1"/>
              </a:solidFill>
            </a:rPr>
            <a:t>R</a:t>
          </a:r>
        </a:p>
      </xdr:txBody>
    </xdr:sp>
    <xdr:clientData/>
  </xdr:oneCellAnchor>
  <xdr:oneCellAnchor>
    <xdr:from>
      <xdr:col>13</xdr:col>
      <xdr:colOff>180975</xdr:colOff>
      <xdr:row>7</xdr:row>
      <xdr:rowOff>133350</xdr:rowOff>
    </xdr:from>
    <xdr:ext cx="249043" cy="264560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40A70A7D-A366-4789-8C30-C6768B9B1C53}"/>
            </a:ext>
          </a:extLst>
        </xdr:cNvPr>
        <xdr:cNvSpPr txBox="1"/>
      </xdr:nvSpPr>
      <xdr:spPr>
        <a:xfrm>
          <a:off x="8991600" y="1609725"/>
          <a:ext cx="24904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>
              <a:solidFill>
                <a:schemeClr val="bg1"/>
              </a:solidFill>
            </a:rPr>
            <a:t>L</a:t>
          </a:r>
        </a:p>
      </xdr:txBody>
    </xdr:sp>
    <xdr:clientData/>
  </xdr:oneCellAnchor>
  <xdr:oneCellAnchor>
    <xdr:from>
      <xdr:col>15</xdr:col>
      <xdr:colOff>600075</xdr:colOff>
      <xdr:row>2</xdr:row>
      <xdr:rowOff>123825</xdr:rowOff>
    </xdr:from>
    <xdr:ext cx="275781" cy="264560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D647AED5-ACC8-4E4F-A000-95675BD62E30}"/>
            </a:ext>
          </a:extLst>
        </xdr:cNvPr>
        <xdr:cNvSpPr txBox="1"/>
      </xdr:nvSpPr>
      <xdr:spPr>
        <a:xfrm>
          <a:off x="10629900" y="647700"/>
          <a:ext cx="27578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>
              <a:solidFill>
                <a:schemeClr val="bg1"/>
              </a:solidFill>
            </a:rPr>
            <a:t>H</a:t>
          </a:r>
        </a:p>
      </xdr:txBody>
    </xdr:sp>
    <xdr:clientData/>
  </xdr:oneCellAnchor>
  <xdr:oneCellAnchor>
    <xdr:from>
      <xdr:col>15</xdr:col>
      <xdr:colOff>590550</xdr:colOff>
      <xdr:row>12</xdr:row>
      <xdr:rowOff>133350</xdr:rowOff>
    </xdr:from>
    <xdr:ext cx="252377" cy="264560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D67530FC-9CDF-43F8-9151-32829A4F8DBD}"/>
            </a:ext>
          </a:extLst>
        </xdr:cNvPr>
        <xdr:cNvSpPr txBox="1"/>
      </xdr:nvSpPr>
      <xdr:spPr>
        <a:xfrm>
          <a:off x="10620375" y="2562225"/>
          <a:ext cx="25237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>
              <a:solidFill>
                <a:schemeClr val="bg1"/>
              </a:solidFill>
            </a:rPr>
            <a:t>F</a:t>
          </a:r>
        </a:p>
      </xdr:txBody>
    </xdr:sp>
    <xdr:clientData/>
  </xdr:oneCellAnchor>
  <xdr:oneCellAnchor>
    <xdr:from>
      <xdr:col>14</xdr:col>
      <xdr:colOff>228600</xdr:colOff>
      <xdr:row>7</xdr:row>
      <xdr:rowOff>152400</xdr:rowOff>
    </xdr:from>
    <xdr:ext cx="260008" cy="264560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E7BBD02E-09EC-4301-85BB-FA79D6612F95}"/>
            </a:ext>
          </a:extLst>
        </xdr:cNvPr>
        <xdr:cNvSpPr txBox="1"/>
      </xdr:nvSpPr>
      <xdr:spPr>
        <a:xfrm>
          <a:off x="9648825" y="1628775"/>
          <a:ext cx="26000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>
              <a:solidFill>
                <a:schemeClr val="bg1"/>
              </a:solidFill>
            </a:rPr>
            <a:t>A</a:t>
          </a:r>
        </a:p>
      </xdr:txBody>
    </xdr:sp>
    <xdr:clientData/>
  </xdr:oneCellAnchor>
  <xdr:oneCellAnchor>
    <xdr:from>
      <xdr:col>17</xdr:col>
      <xdr:colOff>333375</xdr:colOff>
      <xdr:row>7</xdr:row>
      <xdr:rowOff>123825</xdr:rowOff>
    </xdr:from>
    <xdr:ext cx="259238" cy="264560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6E406C3B-544C-44BA-BBE9-F9B58CE8772B}"/>
            </a:ext>
          </a:extLst>
        </xdr:cNvPr>
        <xdr:cNvSpPr txBox="1"/>
      </xdr:nvSpPr>
      <xdr:spPr>
        <a:xfrm>
          <a:off x="11582400" y="1600200"/>
          <a:ext cx="25923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>
              <a:solidFill>
                <a:schemeClr val="bg1"/>
              </a:solidFill>
            </a:rPr>
            <a:t>P</a:t>
          </a:r>
        </a:p>
      </xdr:txBody>
    </xdr:sp>
    <xdr:clientData/>
  </xdr:oneCellAnchor>
  <xdr:oneCellAnchor>
    <xdr:from>
      <xdr:col>20</xdr:col>
      <xdr:colOff>114300</xdr:colOff>
      <xdr:row>2</xdr:row>
      <xdr:rowOff>133350</xdr:rowOff>
    </xdr:from>
    <xdr:ext cx="275781" cy="264560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C117A2A9-8F97-4B40-90D4-6F98F1150FFC}"/>
            </a:ext>
          </a:extLst>
        </xdr:cNvPr>
        <xdr:cNvSpPr txBox="1"/>
      </xdr:nvSpPr>
      <xdr:spPr>
        <a:xfrm>
          <a:off x="13192125" y="657225"/>
          <a:ext cx="27578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>
              <a:solidFill>
                <a:schemeClr val="bg1"/>
              </a:solidFill>
            </a:rPr>
            <a:t>H</a:t>
          </a:r>
        </a:p>
      </xdr:txBody>
    </xdr:sp>
    <xdr:clientData/>
  </xdr:oneCellAnchor>
  <xdr:oneCellAnchor>
    <xdr:from>
      <xdr:col>20</xdr:col>
      <xdr:colOff>104775</xdr:colOff>
      <xdr:row>12</xdr:row>
      <xdr:rowOff>142875</xdr:rowOff>
    </xdr:from>
    <xdr:ext cx="252377" cy="264560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9CAA3C27-26FA-4FA9-8BD6-377150E17FC2}"/>
            </a:ext>
          </a:extLst>
        </xdr:cNvPr>
        <xdr:cNvSpPr txBox="1"/>
      </xdr:nvSpPr>
      <xdr:spPr>
        <a:xfrm>
          <a:off x="13182600" y="2571750"/>
          <a:ext cx="25237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>
              <a:solidFill>
                <a:schemeClr val="bg1"/>
              </a:solidFill>
            </a:rPr>
            <a:t>F</a:t>
          </a:r>
        </a:p>
      </xdr:txBody>
    </xdr:sp>
    <xdr:clientData/>
  </xdr:oneCellAnchor>
  <xdr:oneCellAnchor>
    <xdr:from>
      <xdr:col>18</xdr:col>
      <xdr:colOff>352425</xdr:colOff>
      <xdr:row>7</xdr:row>
      <xdr:rowOff>161925</xdr:rowOff>
    </xdr:from>
    <xdr:ext cx="262957" cy="264560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E8C98C56-7655-4D2F-A0E7-31BC0B28EDA8}"/>
            </a:ext>
          </a:extLst>
        </xdr:cNvPr>
        <xdr:cNvSpPr txBox="1"/>
      </xdr:nvSpPr>
      <xdr:spPr>
        <a:xfrm>
          <a:off x="12211050" y="1638300"/>
          <a:ext cx="26295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>
              <a:solidFill>
                <a:schemeClr val="bg1"/>
              </a:solidFill>
            </a:rPr>
            <a:t>R</a:t>
          </a:r>
        </a:p>
      </xdr:txBody>
    </xdr:sp>
    <xdr:clientData/>
  </xdr:oneCellAnchor>
  <xdr:oneCellAnchor>
    <xdr:from>
      <xdr:col>21</xdr:col>
      <xdr:colOff>457200</xdr:colOff>
      <xdr:row>7</xdr:row>
      <xdr:rowOff>133350</xdr:rowOff>
    </xdr:from>
    <xdr:ext cx="249043" cy="264560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9E26AAAF-D9C4-4559-B6C4-531F6BF961D7}"/>
            </a:ext>
          </a:extLst>
        </xdr:cNvPr>
        <xdr:cNvSpPr txBox="1"/>
      </xdr:nvSpPr>
      <xdr:spPr>
        <a:xfrm>
          <a:off x="14144625" y="1609725"/>
          <a:ext cx="24904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>
              <a:solidFill>
                <a:schemeClr val="bg1"/>
              </a:solidFill>
            </a:rPr>
            <a:t>L</a:t>
          </a:r>
        </a:p>
      </xdr:txBody>
    </xdr:sp>
    <xdr:clientData/>
  </xdr:oneCellAnchor>
  <xdr:oneCellAnchor>
    <xdr:from>
      <xdr:col>10</xdr:col>
      <xdr:colOff>95250</xdr:colOff>
      <xdr:row>2</xdr:row>
      <xdr:rowOff>123825</xdr:rowOff>
    </xdr:from>
    <xdr:ext cx="399789" cy="264560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F70FCF48-18AD-4C5F-BABB-98CA66CF825B}"/>
            </a:ext>
          </a:extLst>
        </xdr:cNvPr>
        <xdr:cNvSpPr txBox="1"/>
      </xdr:nvSpPr>
      <xdr:spPr>
        <a:xfrm>
          <a:off x="7077075" y="647700"/>
          <a:ext cx="39978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>
              <a:solidFill>
                <a:schemeClr val="bg1"/>
              </a:solidFill>
            </a:rPr>
            <a:t>TRA</a:t>
          </a:r>
        </a:p>
      </xdr:txBody>
    </xdr:sp>
    <xdr:clientData/>
  </xdr:oneCellAnchor>
  <xdr:oneCellAnchor>
    <xdr:from>
      <xdr:col>14</xdr:col>
      <xdr:colOff>257175</xdr:colOff>
      <xdr:row>2</xdr:row>
      <xdr:rowOff>171450</xdr:rowOff>
    </xdr:from>
    <xdr:ext cx="424347" cy="264560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9CFEE07D-03AD-4744-94D6-9AA4732405F1}"/>
            </a:ext>
          </a:extLst>
        </xdr:cNvPr>
        <xdr:cNvSpPr txBox="1"/>
      </xdr:nvSpPr>
      <xdr:spPr>
        <a:xfrm>
          <a:off x="9677400" y="695325"/>
          <a:ext cx="42434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>
              <a:solidFill>
                <a:schemeClr val="bg1"/>
              </a:solidFill>
            </a:rPr>
            <a:t>SAG</a:t>
          </a:r>
        </a:p>
      </xdr:txBody>
    </xdr:sp>
    <xdr:clientData/>
  </xdr:oneCellAnchor>
  <xdr:oneCellAnchor>
    <xdr:from>
      <xdr:col>18</xdr:col>
      <xdr:colOff>428625</xdr:colOff>
      <xdr:row>2</xdr:row>
      <xdr:rowOff>142875</xdr:rowOff>
    </xdr:from>
    <xdr:ext cx="446341" cy="264560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2A362E64-DA1E-4B12-AAC9-2A61660ED850}"/>
            </a:ext>
          </a:extLst>
        </xdr:cNvPr>
        <xdr:cNvSpPr txBox="1"/>
      </xdr:nvSpPr>
      <xdr:spPr>
        <a:xfrm>
          <a:off x="12287250" y="666750"/>
          <a:ext cx="44634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>
              <a:solidFill>
                <a:schemeClr val="bg1"/>
              </a:solidFill>
            </a:rPr>
            <a:t>COR</a:t>
          </a:r>
        </a:p>
      </xdr:txBody>
    </xdr:sp>
    <xdr:clientData/>
  </xdr:oneCellAnchor>
  <xdr:oneCellAnchor>
    <xdr:from>
      <xdr:col>10</xdr:col>
      <xdr:colOff>552450</xdr:colOff>
      <xdr:row>12</xdr:row>
      <xdr:rowOff>85725</xdr:rowOff>
    </xdr:from>
    <xdr:ext cx="255968" cy="264560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C31B2459-6FEC-402A-85C6-B7417BC44330}"/>
            </a:ext>
          </a:extLst>
        </xdr:cNvPr>
        <xdr:cNvSpPr txBox="1"/>
      </xdr:nvSpPr>
      <xdr:spPr>
        <a:xfrm>
          <a:off x="7534275" y="2514600"/>
          <a:ext cx="2559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>
              <a:solidFill>
                <a:schemeClr val="bg1"/>
              </a:solidFill>
            </a:rPr>
            <a:t>X</a:t>
          </a:r>
        </a:p>
      </xdr:txBody>
    </xdr:sp>
    <xdr:clientData/>
  </xdr:oneCellAnchor>
  <xdr:oneCellAnchor>
    <xdr:from>
      <xdr:col>10</xdr:col>
      <xdr:colOff>209550</xdr:colOff>
      <xdr:row>11</xdr:row>
      <xdr:rowOff>19050</xdr:rowOff>
    </xdr:from>
    <xdr:ext cx="254172" cy="264560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1C249E83-2DA2-4AD5-87E3-BD32817865AA}"/>
            </a:ext>
          </a:extLst>
        </xdr:cNvPr>
        <xdr:cNvSpPr txBox="1"/>
      </xdr:nvSpPr>
      <xdr:spPr>
        <a:xfrm>
          <a:off x="7191375" y="2257425"/>
          <a:ext cx="25417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>
              <a:solidFill>
                <a:schemeClr val="bg1"/>
              </a:solidFill>
            </a:rPr>
            <a:t>Y</a:t>
          </a:r>
        </a:p>
      </xdr:txBody>
    </xdr:sp>
    <xdr:clientData/>
  </xdr:oneCellAnchor>
  <xdr:twoCellAnchor>
    <xdr:from>
      <xdr:col>10</xdr:col>
      <xdr:colOff>247650</xdr:colOff>
      <xdr:row>11</xdr:row>
      <xdr:rowOff>133350</xdr:rowOff>
    </xdr:from>
    <xdr:to>
      <xdr:col>10</xdr:col>
      <xdr:colOff>247650</xdr:colOff>
      <xdr:row>13</xdr:row>
      <xdr:rowOff>171450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CAFFC7B4-BB2F-9FB0-78A0-F935A21C648A}"/>
            </a:ext>
          </a:extLst>
        </xdr:cNvPr>
        <xdr:cNvCxnSpPr/>
      </xdr:nvCxnSpPr>
      <xdr:spPr>
        <a:xfrm flipH="1" flipV="1">
          <a:off x="7229475" y="2371725"/>
          <a:ext cx="0" cy="419100"/>
        </a:xfrm>
        <a:prstGeom prst="straightConnector1">
          <a:avLst/>
        </a:prstGeom>
        <a:ln>
          <a:solidFill>
            <a:schemeClr val="bg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190500</xdr:colOff>
      <xdr:row>13</xdr:row>
      <xdr:rowOff>114300</xdr:rowOff>
    </xdr:from>
    <xdr:to>
      <xdr:col>11</xdr:col>
      <xdr:colOff>0</xdr:colOff>
      <xdr:row>13</xdr:row>
      <xdr:rowOff>114300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595F72F7-29F7-4E79-8745-B217EEA9E4BA}"/>
            </a:ext>
          </a:extLst>
        </xdr:cNvPr>
        <xdr:cNvCxnSpPr/>
      </xdr:nvCxnSpPr>
      <xdr:spPr>
        <a:xfrm rot="5400000" flipH="1" flipV="1">
          <a:off x="7381875" y="2524125"/>
          <a:ext cx="0" cy="419100"/>
        </a:xfrm>
        <a:prstGeom prst="straightConnector1">
          <a:avLst/>
        </a:prstGeom>
        <a:ln>
          <a:solidFill>
            <a:schemeClr val="bg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85725</xdr:colOff>
      <xdr:row>12</xdr:row>
      <xdr:rowOff>133350</xdr:rowOff>
    </xdr:from>
    <xdr:ext cx="254172" cy="264560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69E91BA4-9B29-4821-8BC4-691AA8206425}"/>
            </a:ext>
          </a:extLst>
        </xdr:cNvPr>
        <xdr:cNvSpPr txBox="1"/>
      </xdr:nvSpPr>
      <xdr:spPr>
        <a:xfrm>
          <a:off x="10115550" y="2562225"/>
          <a:ext cx="25417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>
              <a:solidFill>
                <a:schemeClr val="bg1"/>
              </a:solidFill>
            </a:rPr>
            <a:t>Y</a:t>
          </a:r>
        </a:p>
      </xdr:txBody>
    </xdr:sp>
    <xdr:clientData/>
  </xdr:oneCellAnchor>
  <xdr:oneCellAnchor>
    <xdr:from>
      <xdr:col>14</xdr:col>
      <xdr:colOff>190500</xdr:colOff>
      <xdr:row>10</xdr:row>
      <xdr:rowOff>57150</xdr:rowOff>
    </xdr:from>
    <xdr:ext cx="250966" cy="264560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E3E483A3-3D30-4B97-BD8B-C528B360E000}"/>
            </a:ext>
          </a:extLst>
        </xdr:cNvPr>
        <xdr:cNvSpPr txBox="1"/>
      </xdr:nvSpPr>
      <xdr:spPr>
        <a:xfrm>
          <a:off x="9610725" y="2105025"/>
          <a:ext cx="25096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>
              <a:solidFill>
                <a:schemeClr val="bg1"/>
              </a:solidFill>
            </a:rPr>
            <a:t>Z</a:t>
          </a:r>
        </a:p>
      </xdr:txBody>
    </xdr:sp>
    <xdr:clientData/>
  </xdr:oneCellAnchor>
  <xdr:twoCellAnchor>
    <xdr:from>
      <xdr:col>14</xdr:col>
      <xdr:colOff>381000</xdr:colOff>
      <xdr:row>11</xdr:row>
      <xdr:rowOff>104775</xdr:rowOff>
    </xdr:from>
    <xdr:to>
      <xdr:col>14</xdr:col>
      <xdr:colOff>381000</xdr:colOff>
      <xdr:row>13</xdr:row>
      <xdr:rowOff>142875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3F99E733-EB95-4DDC-AA0A-04EA9B57B865}"/>
            </a:ext>
          </a:extLst>
        </xdr:cNvPr>
        <xdr:cNvCxnSpPr/>
      </xdr:nvCxnSpPr>
      <xdr:spPr>
        <a:xfrm flipH="1" flipV="1">
          <a:off x="9801225" y="2343150"/>
          <a:ext cx="0" cy="419100"/>
        </a:xfrm>
        <a:prstGeom prst="straightConnector1">
          <a:avLst/>
        </a:prstGeom>
        <a:ln>
          <a:solidFill>
            <a:schemeClr val="bg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323850</xdr:colOff>
      <xdr:row>13</xdr:row>
      <xdr:rowOff>85725</xdr:rowOff>
    </xdr:from>
    <xdr:to>
      <xdr:col>15</xdr:col>
      <xdr:colOff>133350</xdr:colOff>
      <xdr:row>13</xdr:row>
      <xdr:rowOff>85725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06104020-0738-40C8-8D67-CE4D5B8A7194}"/>
            </a:ext>
          </a:extLst>
        </xdr:cNvPr>
        <xdr:cNvCxnSpPr/>
      </xdr:nvCxnSpPr>
      <xdr:spPr>
        <a:xfrm rot="5400000" flipH="1" flipV="1">
          <a:off x="9953625" y="2495550"/>
          <a:ext cx="0" cy="419100"/>
        </a:xfrm>
        <a:prstGeom prst="straightConnector1">
          <a:avLst/>
        </a:prstGeom>
        <a:ln>
          <a:solidFill>
            <a:schemeClr val="bg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161925</xdr:colOff>
      <xdr:row>12</xdr:row>
      <xdr:rowOff>47625</xdr:rowOff>
    </xdr:from>
    <xdr:ext cx="255968" cy="264560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89A3AA12-74ED-48DE-BD99-4A0847F5F38D}"/>
            </a:ext>
          </a:extLst>
        </xdr:cNvPr>
        <xdr:cNvSpPr txBox="1"/>
      </xdr:nvSpPr>
      <xdr:spPr>
        <a:xfrm>
          <a:off x="12630150" y="2476500"/>
          <a:ext cx="2559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>
              <a:solidFill>
                <a:schemeClr val="bg1"/>
              </a:solidFill>
            </a:rPr>
            <a:t>X</a:t>
          </a:r>
        </a:p>
      </xdr:txBody>
    </xdr:sp>
    <xdr:clientData/>
  </xdr:oneCellAnchor>
  <xdr:oneCellAnchor>
    <xdr:from>
      <xdr:col>18</xdr:col>
      <xdr:colOff>428625</xdr:colOff>
      <xdr:row>10</xdr:row>
      <xdr:rowOff>171450</xdr:rowOff>
    </xdr:from>
    <xdr:ext cx="250966" cy="264560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4600ACC4-259E-43CD-A6BE-0EE311EEA842}"/>
            </a:ext>
          </a:extLst>
        </xdr:cNvPr>
        <xdr:cNvSpPr txBox="1"/>
      </xdr:nvSpPr>
      <xdr:spPr>
        <a:xfrm>
          <a:off x="12287250" y="2219325"/>
          <a:ext cx="25096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>
              <a:solidFill>
                <a:schemeClr val="bg1"/>
              </a:solidFill>
            </a:rPr>
            <a:t>Z</a:t>
          </a:r>
        </a:p>
      </xdr:txBody>
    </xdr:sp>
    <xdr:clientData/>
  </xdr:oneCellAnchor>
  <xdr:twoCellAnchor>
    <xdr:from>
      <xdr:col>18</xdr:col>
      <xdr:colOff>466725</xdr:colOff>
      <xdr:row>11</xdr:row>
      <xdr:rowOff>66675</xdr:rowOff>
    </xdr:from>
    <xdr:to>
      <xdr:col>18</xdr:col>
      <xdr:colOff>466725</xdr:colOff>
      <xdr:row>13</xdr:row>
      <xdr:rowOff>104775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CB7F36C9-F072-4E50-A4DD-F669D56E6F39}"/>
            </a:ext>
          </a:extLst>
        </xdr:cNvPr>
        <xdr:cNvCxnSpPr/>
      </xdr:nvCxnSpPr>
      <xdr:spPr>
        <a:xfrm flipH="1" flipV="1">
          <a:off x="12325350" y="2305050"/>
          <a:ext cx="0" cy="419100"/>
        </a:xfrm>
        <a:prstGeom prst="straightConnector1">
          <a:avLst/>
        </a:prstGeom>
        <a:ln>
          <a:solidFill>
            <a:schemeClr val="bg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409575</xdr:colOff>
      <xdr:row>13</xdr:row>
      <xdr:rowOff>47625</xdr:rowOff>
    </xdr:from>
    <xdr:to>
      <xdr:col>19</xdr:col>
      <xdr:colOff>219075</xdr:colOff>
      <xdr:row>13</xdr:row>
      <xdr:rowOff>47625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5B229CFE-CCAF-471C-B4EA-A0E14BC4B502}"/>
            </a:ext>
          </a:extLst>
        </xdr:cNvPr>
        <xdr:cNvCxnSpPr/>
      </xdr:nvCxnSpPr>
      <xdr:spPr>
        <a:xfrm rot="5400000" flipH="1" flipV="1">
          <a:off x="12477750" y="2457450"/>
          <a:ext cx="0" cy="419100"/>
        </a:xfrm>
        <a:prstGeom prst="straightConnector1">
          <a:avLst/>
        </a:prstGeom>
        <a:ln>
          <a:solidFill>
            <a:schemeClr val="bg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85725</xdr:colOff>
      <xdr:row>9</xdr:row>
      <xdr:rowOff>76200</xdr:rowOff>
    </xdr:from>
    <xdr:ext cx="4848225" cy="781240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988DDD3D-5AB9-4C2F-9ADD-4E32E4E77700}"/>
            </a:ext>
          </a:extLst>
        </xdr:cNvPr>
        <xdr:cNvSpPr txBox="1"/>
      </xdr:nvSpPr>
      <xdr:spPr>
        <a:xfrm>
          <a:off x="85725" y="1933575"/>
          <a:ext cx="4848225" cy="781240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 b="1"/>
            <a:t>Instructions: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 Follow the instructions included in sheets "BC Tra Uniformity", "BC Sag Uniformity" and "BC Cor Uniformity"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2. Copy the Uniformity Profile chart into the report</a:t>
          </a:r>
          <a:endParaRPr lang="en-GB" sz="1100" baseline="0"/>
        </a:p>
      </xdr:txBody>
    </xdr:sp>
    <xdr:clientData/>
  </xdr:oneCellAnchor>
  <xdr:oneCellAnchor>
    <xdr:from>
      <xdr:col>0</xdr:col>
      <xdr:colOff>95250</xdr:colOff>
      <xdr:row>15</xdr:row>
      <xdr:rowOff>152401</xdr:rowOff>
    </xdr:from>
    <xdr:ext cx="5200650" cy="1762124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911A4B9D-CF8E-4574-8177-E1B6ED125722}"/>
            </a:ext>
          </a:extLst>
        </xdr:cNvPr>
        <xdr:cNvSpPr txBox="1"/>
      </xdr:nvSpPr>
      <xdr:spPr>
        <a:xfrm>
          <a:off x="95250" y="3152776"/>
          <a:ext cx="5200650" cy="176212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GB" sz="1100" b="0" i="0">
              <a:latin typeface="+mn-lt"/>
            </a:rPr>
            <a:t>The x-direction is</a:t>
          </a:r>
          <a:r>
            <a:rPr lang="en-GB" sz="1100" b="0" i="0" baseline="0">
              <a:latin typeface="+mn-lt"/>
            </a:rPr>
            <a:t> left-right, the y-direction is up-down and the z-direction is along the bore:</a:t>
          </a:r>
        </a:p>
        <a:p>
          <a:endParaRPr lang="en-GB" sz="1100" b="0" i="0" baseline="0">
            <a:latin typeface="+mn-lt"/>
          </a:endParaRPr>
        </a:p>
        <a:p>
          <a:endParaRPr lang="en-GB" sz="1100" b="0" i="0" baseline="0">
            <a:latin typeface="+mn-lt"/>
          </a:endParaRPr>
        </a:p>
        <a:p>
          <a:endParaRPr lang="en-GB" sz="1100" b="0" i="0" baseline="0">
            <a:latin typeface="+mn-lt"/>
          </a:endParaRPr>
        </a:p>
        <a:p>
          <a:endParaRPr lang="en-GB" sz="1100" b="0" i="0" baseline="0">
            <a:latin typeface="+mn-lt"/>
          </a:endParaRPr>
        </a:p>
        <a:p>
          <a:endParaRPr lang="en-GB" sz="1100" b="0" i="0" baseline="0">
            <a:latin typeface="+mn-lt"/>
          </a:endParaRPr>
        </a:p>
        <a:p>
          <a:endParaRPr lang="en-GB" sz="1100" b="0" i="0" baseline="0">
            <a:latin typeface="+mn-lt"/>
          </a:endParaRPr>
        </a:p>
        <a:p>
          <a:endParaRPr lang="en-GB" sz="1100" b="0" i="0" baseline="0">
            <a:latin typeface="+mn-lt"/>
          </a:endParaRPr>
        </a:p>
        <a:p>
          <a:endParaRPr lang="en-GB" sz="1100" b="0" i="0" baseline="0">
            <a:latin typeface="+mn-lt"/>
          </a:endParaRPr>
        </a:p>
        <a:p>
          <a:endParaRPr lang="en-GB" sz="1100" b="0" i="0" baseline="0">
            <a:latin typeface="+mn-lt"/>
          </a:endParaRPr>
        </a:p>
        <a:p>
          <a:endParaRPr lang="en-GB" sz="1100" b="0" i="0" baseline="0">
            <a:latin typeface="+mn-lt"/>
          </a:endParaRPr>
        </a:p>
        <a:p>
          <a:endParaRPr lang="en-GB" sz="1100"/>
        </a:p>
      </xdr:txBody>
    </xdr:sp>
    <xdr:clientData/>
  </xdr:oneCellAnchor>
  <xdr:twoCellAnchor>
    <xdr:from>
      <xdr:col>1</xdr:col>
      <xdr:colOff>133349</xdr:colOff>
      <xdr:row>18</xdr:row>
      <xdr:rowOff>19050</xdr:rowOff>
    </xdr:from>
    <xdr:to>
      <xdr:col>5</xdr:col>
      <xdr:colOff>281593</xdr:colOff>
      <xdr:row>23</xdr:row>
      <xdr:rowOff>180975</xdr:rowOff>
    </xdr:to>
    <xdr:grpSp>
      <xdr:nvGrpSpPr>
        <xdr:cNvPr id="75" name="Group 74">
          <a:extLst>
            <a:ext uri="{FF2B5EF4-FFF2-40B4-BE49-F238E27FC236}">
              <a16:creationId xmlns:a16="http://schemas.microsoft.com/office/drawing/2014/main" id="{C52E6A60-BEEE-69F2-6FA3-581065DD4671}"/>
            </a:ext>
          </a:extLst>
        </xdr:cNvPr>
        <xdr:cNvGrpSpPr/>
      </xdr:nvGrpSpPr>
      <xdr:grpSpPr>
        <a:xfrm>
          <a:off x="857249" y="3590925"/>
          <a:ext cx="3358169" cy="1114425"/>
          <a:chOff x="1066799" y="3390900"/>
          <a:chExt cx="3358169" cy="1114425"/>
        </a:xfrm>
      </xdr:grpSpPr>
      <xdr:grpSp>
        <xdr:nvGrpSpPr>
          <xdr:cNvPr id="74" name="Group 73">
            <a:extLst>
              <a:ext uri="{FF2B5EF4-FFF2-40B4-BE49-F238E27FC236}">
                <a16:creationId xmlns:a16="http://schemas.microsoft.com/office/drawing/2014/main" id="{5FFB2941-58A9-BC89-B6EC-354751876B93}"/>
              </a:ext>
            </a:extLst>
          </xdr:cNvPr>
          <xdr:cNvGrpSpPr/>
        </xdr:nvGrpSpPr>
        <xdr:grpSpPr>
          <a:xfrm>
            <a:off x="3505200" y="3724275"/>
            <a:ext cx="919768" cy="727880"/>
            <a:chOff x="3362325" y="4924425"/>
            <a:chExt cx="919768" cy="727880"/>
          </a:xfrm>
        </xdr:grpSpPr>
        <xdr:sp macro="" textlink="">
          <xdr:nvSpPr>
            <xdr:cNvPr id="67" name="TextBox 66">
              <a:extLst>
                <a:ext uri="{FF2B5EF4-FFF2-40B4-BE49-F238E27FC236}">
                  <a16:creationId xmlns:a16="http://schemas.microsoft.com/office/drawing/2014/main" id="{AB24B5D5-83FA-8C99-EECD-36A2F99FFEC7}"/>
                </a:ext>
              </a:extLst>
            </xdr:cNvPr>
            <xdr:cNvSpPr txBox="1"/>
          </xdr:nvSpPr>
          <xdr:spPr>
            <a:xfrm>
              <a:off x="3667125" y="4924425"/>
              <a:ext cx="253211" cy="2802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GB" sz="1200" b="1"/>
                <a:t>y</a:t>
              </a:r>
            </a:p>
          </xdr:txBody>
        </xdr:sp>
        <xdr:grpSp>
          <xdr:nvGrpSpPr>
            <xdr:cNvPr id="73" name="Group 72">
              <a:extLst>
                <a:ext uri="{FF2B5EF4-FFF2-40B4-BE49-F238E27FC236}">
                  <a16:creationId xmlns:a16="http://schemas.microsoft.com/office/drawing/2014/main" id="{2EA4CE07-65A8-9789-0756-3C79FEE18081}"/>
                </a:ext>
              </a:extLst>
            </xdr:cNvPr>
            <xdr:cNvGrpSpPr/>
          </xdr:nvGrpSpPr>
          <xdr:grpSpPr>
            <a:xfrm>
              <a:off x="3362325" y="5181600"/>
              <a:ext cx="919768" cy="470705"/>
              <a:chOff x="3362325" y="5181600"/>
              <a:chExt cx="919768" cy="470705"/>
            </a:xfrm>
          </xdr:grpSpPr>
          <xdr:sp macro="" textlink="">
            <xdr:nvSpPr>
              <xdr:cNvPr id="68" name="TextBox 67">
                <a:extLst>
                  <a:ext uri="{FF2B5EF4-FFF2-40B4-BE49-F238E27FC236}">
                    <a16:creationId xmlns:a16="http://schemas.microsoft.com/office/drawing/2014/main" id="{3BBC1FFD-5304-442C-8C6C-D86BD8AB978E}"/>
                  </a:ext>
                </a:extLst>
              </xdr:cNvPr>
              <xdr:cNvSpPr txBox="1"/>
            </xdr:nvSpPr>
            <xdr:spPr>
              <a:xfrm>
                <a:off x="3362325" y="5372100"/>
                <a:ext cx="248914" cy="28020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en-GB" sz="1200" b="1"/>
                  <a:t>z</a:t>
                </a:r>
              </a:p>
            </xdr:txBody>
          </xdr:sp>
          <xdr:grpSp>
            <xdr:nvGrpSpPr>
              <xdr:cNvPr id="72" name="Group 71">
                <a:extLst>
                  <a:ext uri="{FF2B5EF4-FFF2-40B4-BE49-F238E27FC236}">
                    <a16:creationId xmlns:a16="http://schemas.microsoft.com/office/drawing/2014/main" id="{5C14FABE-85E6-24B5-3241-362CAC078284}"/>
                  </a:ext>
                </a:extLst>
              </xdr:cNvPr>
              <xdr:cNvGrpSpPr/>
            </xdr:nvGrpSpPr>
            <xdr:grpSpPr>
              <a:xfrm>
                <a:off x="3409950" y="5181600"/>
                <a:ext cx="872143" cy="466725"/>
                <a:chOff x="3800475" y="3971925"/>
                <a:chExt cx="872143" cy="466725"/>
              </a:xfrm>
            </xdr:grpSpPr>
            <xdr:grpSp>
              <xdr:nvGrpSpPr>
                <xdr:cNvPr id="66" name="Group 65">
                  <a:extLst>
                    <a:ext uri="{FF2B5EF4-FFF2-40B4-BE49-F238E27FC236}">
                      <a16:creationId xmlns:a16="http://schemas.microsoft.com/office/drawing/2014/main" id="{E119EEEF-96BE-1503-B974-7C29FBDF2F3E}"/>
                    </a:ext>
                  </a:extLst>
                </xdr:cNvPr>
                <xdr:cNvGrpSpPr/>
              </xdr:nvGrpSpPr>
              <xdr:grpSpPr>
                <a:xfrm>
                  <a:off x="3800475" y="3971925"/>
                  <a:ext cx="666750" cy="466725"/>
                  <a:chOff x="3629025" y="3695700"/>
                  <a:chExt cx="666750" cy="466725"/>
                </a:xfrm>
              </xdr:grpSpPr>
              <xdr:cxnSp macro="">
                <xdr:nvCxnSpPr>
                  <xdr:cNvPr id="59" name="Straight Arrow Connector 58">
                    <a:extLst>
                      <a:ext uri="{FF2B5EF4-FFF2-40B4-BE49-F238E27FC236}">
                        <a16:creationId xmlns:a16="http://schemas.microsoft.com/office/drawing/2014/main" id="{1062D442-DECD-FF4D-21FA-3D29F806FFFC}"/>
                      </a:ext>
                    </a:extLst>
                  </xdr:cNvPr>
                  <xdr:cNvCxnSpPr/>
                </xdr:nvCxnSpPr>
                <xdr:spPr>
                  <a:xfrm flipV="1">
                    <a:off x="4048125" y="3838575"/>
                    <a:ext cx="247650" cy="314325"/>
                  </a:xfrm>
                  <a:prstGeom prst="straightConnector1">
                    <a:avLst/>
                  </a:prstGeom>
                  <a:ln>
                    <a:solidFill>
                      <a:sysClr val="windowText" lastClr="000000"/>
                    </a:solidFill>
                    <a:tailEnd type="triangle"/>
                  </a:ln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60" name="Straight Arrow Connector 59">
                    <a:extLst>
                      <a:ext uri="{FF2B5EF4-FFF2-40B4-BE49-F238E27FC236}">
                        <a16:creationId xmlns:a16="http://schemas.microsoft.com/office/drawing/2014/main" id="{C666EE7E-9474-48B9-8D0E-33A224B3CB63}"/>
                      </a:ext>
                    </a:extLst>
                  </xdr:cNvPr>
                  <xdr:cNvCxnSpPr/>
                </xdr:nvCxnSpPr>
                <xdr:spPr>
                  <a:xfrm flipV="1">
                    <a:off x="4038600" y="3695700"/>
                    <a:ext cx="0" cy="466725"/>
                  </a:xfrm>
                  <a:prstGeom prst="straightConnector1">
                    <a:avLst/>
                  </a:prstGeom>
                  <a:ln>
                    <a:solidFill>
                      <a:sysClr val="windowText" lastClr="000000"/>
                    </a:solidFill>
                    <a:tailEnd type="triangle"/>
                  </a:ln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62" name="Straight Arrow Connector 61">
                    <a:extLst>
                      <a:ext uri="{FF2B5EF4-FFF2-40B4-BE49-F238E27FC236}">
                        <a16:creationId xmlns:a16="http://schemas.microsoft.com/office/drawing/2014/main" id="{30D3968F-FBBB-4719-98C1-EA2F9631A06F}"/>
                      </a:ext>
                    </a:extLst>
                  </xdr:cNvPr>
                  <xdr:cNvCxnSpPr/>
                </xdr:nvCxnSpPr>
                <xdr:spPr>
                  <a:xfrm flipH="1">
                    <a:off x="3629025" y="4152900"/>
                    <a:ext cx="419100" cy="9525"/>
                  </a:xfrm>
                  <a:prstGeom prst="straightConnector1">
                    <a:avLst/>
                  </a:prstGeom>
                  <a:ln>
                    <a:solidFill>
                      <a:sysClr val="windowText" lastClr="000000"/>
                    </a:solidFill>
                    <a:tailEnd type="triangle"/>
                  </a:ln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69" name="TextBox 68">
                  <a:extLst>
                    <a:ext uri="{FF2B5EF4-FFF2-40B4-BE49-F238E27FC236}">
                      <a16:creationId xmlns:a16="http://schemas.microsoft.com/office/drawing/2014/main" id="{404413A3-0B67-4A86-83FB-74E04ECDF9C3}"/>
                    </a:ext>
                  </a:extLst>
                </xdr:cNvPr>
                <xdr:cNvSpPr txBox="1"/>
              </xdr:nvSpPr>
              <xdr:spPr>
                <a:xfrm>
                  <a:off x="4419600" y="3971925"/>
                  <a:ext cx="253018" cy="280205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spAutoFit/>
                </a:bodyPr>
                <a:lstStyle/>
                <a:p>
                  <a:r>
                    <a:rPr lang="en-GB" sz="1200" b="1"/>
                    <a:t>x</a:t>
                  </a:r>
                </a:p>
              </xdr:txBody>
            </xdr:sp>
          </xdr:grpSp>
        </xdr:grpSp>
      </xdr:grp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45078255-367F-A862-9090-F161EE9B2B01}"/>
              </a:ext>
            </a:extLst>
          </xdr:cNvPr>
          <xdr:cNvGrpSpPr/>
        </xdr:nvGrpSpPr>
        <xdr:grpSpPr>
          <a:xfrm>
            <a:off x="1066799" y="3390900"/>
            <a:ext cx="2124076" cy="1114425"/>
            <a:chOff x="1066799" y="3390900"/>
            <a:chExt cx="2124076" cy="1114425"/>
          </a:xfrm>
        </xdr:grpSpPr>
        <xdr:sp macro="" textlink="">
          <xdr:nvSpPr>
            <xdr:cNvPr id="56" name="Cylinder 55">
              <a:extLst>
                <a:ext uri="{FF2B5EF4-FFF2-40B4-BE49-F238E27FC236}">
                  <a16:creationId xmlns:a16="http://schemas.microsoft.com/office/drawing/2014/main" id="{507E6E13-D212-1EB7-E5CD-B1B872E4AE13}"/>
                </a:ext>
              </a:extLst>
            </xdr:cNvPr>
            <xdr:cNvSpPr/>
          </xdr:nvSpPr>
          <xdr:spPr>
            <a:xfrm rot="5400000">
              <a:off x="1181099" y="3276600"/>
              <a:ext cx="1114425" cy="1343025"/>
            </a:xfrm>
            <a:prstGeom prst="can">
              <a:avLst>
                <a:gd name="adj" fmla="val 29273"/>
              </a:avLst>
            </a:prstGeom>
          </xdr:spPr>
          <xdr:style>
            <a:lnRef idx="2">
              <a:schemeClr val="accent1">
                <a:shade val="15000"/>
              </a:schemeClr>
            </a:lnRef>
            <a:fillRef idx="1001">
              <a:schemeClr val="lt2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70" name="Oval 69">
              <a:extLst>
                <a:ext uri="{FF2B5EF4-FFF2-40B4-BE49-F238E27FC236}">
                  <a16:creationId xmlns:a16="http://schemas.microsoft.com/office/drawing/2014/main" id="{33DD4925-6A84-C68A-0BAF-0667AC553242}"/>
                </a:ext>
              </a:extLst>
            </xdr:cNvPr>
            <xdr:cNvSpPr/>
          </xdr:nvSpPr>
          <xdr:spPr>
            <a:xfrm>
              <a:off x="2181226" y="3638551"/>
              <a:ext cx="171450" cy="666749"/>
            </a:xfrm>
            <a:prstGeom prst="ellipse">
              <a:avLst/>
            </a:prstGeom>
            <a:solidFill>
              <a:schemeClr val="bg1">
                <a:lumMod val="65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55" name="Cube 54">
              <a:extLst>
                <a:ext uri="{FF2B5EF4-FFF2-40B4-BE49-F238E27FC236}">
                  <a16:creationId xmlns:a16="http://schemas.microsoft.com/office/drawing/2014/main" id="{64B7F3B9-1E79-E738-D64D-01C941696216}"/>
                </a:ext>
              </a:extLst>
            </xdr:cNvPr>
            <xdr:cNvSpPr/>
          </xdr:nvSpPr>
          <xdr:spPr>
            <a:xfrm>
              <a:off x="2209800" y="4029074"/>
              <a:ext cx="981075" cy="476251"/>
            </a:xfrm>
            <a:prstGeom prst="cub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001">
              <a:schemeClr val="lt2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</xdr:grpSp>
    <xdr:clientData/>
  </xdr:twoCellAnchor>
  <xdr:twoCellAnchor>
    <xdr:from>
      <xdr:col>8</xdr:col>
      <xdr:colOff>28575</xdr:colOff>
      <xdr:row>8</xdr:row>
      <xdr:rowOff>28575</xdr:rowOff>
    </xdr:from>
    <xdr:to>
      <xdr:col>15</xdr:col>
      <xdr:colOff>390525</xdr:colOff>
      <xdr:row>25</xdr:row>
      <xdr:rowOff>30075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1A3D0D-CFF5-4D7D-9A38-3535DD5A24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219075</xdr:colOff>
      <xdr:row>11</xdr:row>
      <xdr:rowOff>90486</xdr:rowOff>
    </xdr:from>
    <xdr:to>
      <xdr:col>16</xdr:col>
      <xdr:colOff>581025</xdr:colOff>
      <xdr:row>28</xdr:row>
      <xdr:rowOff>91986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467E0B-6893-F1AB-8184-01FA4BBD64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228600</xdr:colOff>
      <xdr:row>28</xdr:row>
      <xdr:rowOff>161925</xdr:rowOff>
    </xdr:from>
    <xdr:to>
      <xdr:col>17</xdr:col>
      <xdr:colOff>0</xdr:colOff>
      <xdr:row>45</xdr:row>
      <xdr:rowOff>163425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8F494C-45CE-4C4D-A0A3-5581BCD57C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9</xdr:col>
      <xdr:colOff>304799</xdr:colOff>
      <xdr:row>3</xdr:row>
      <xdr:rowOff>123825</xdr:rowOff>
    </xdr:from>
    <xdr:ext cx="4848225" cy="78124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35C46A4-913E-4106-A949-ED0B819519A4}"/>
            </a:ext>
          </a:extLst>
        </xdr:cNvPr>
        <xdr:cNvSpPr txBox="1"/>
      </xdr:nvSpPr>
      <xdr:spPr>
        <a:xfrm>
          <a:off x="9153524" y="695325"/>
          <a:ext cx="4848225" cy="781240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 b="1"/>
            <a:t>Instructions: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1. </a:t>
          </a: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Copy the values from BC_TRA_UNIFORMITY_HORIZONTAL.csv into cells B6:C165</a:t>
          </a:r>
          <a:endParaRPr lang="en-GB" sz="1100" baseline="0"/>
        </a:p>
        <a:p>
          <a:r>
            <a:rPr lang="en-GB" sz="1100" baseline="0"/>
            <a:t>2. Copy the values from BC_TRA_UNIFORMITY_VERTICAL.csv into cells G6:H165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3. Copy BC_TRA_UNIFORMITY_ROIs.png over cell S13</a:t>
          </a:r>
          <a:endParaRPr lang="en-GB">
            <a:effectLst/>
          </a:endParaRPr>
        </a:p>
      </xdr:txBody>
    </xdr:sp>
    <xdr:clientData/>
  </xdr:oneCellAnchor>
  <xdr:twoCellAnchor editAs="oneCell">
    <xdr:from>
      <xdr:col>18</xdr:col>
      <xdr:colOff>0</xdr:colOff>
      <xdr:row>11</xdr:row>
      <xdr:rowOff>0</xdr:rowOff>
    </xdr:from>
    <xdr:to>
      <xdr:col>22</xdr:col>
      <xdr:colOff>76200</xdr:colOff>
      <xdr:row>23</xdr:row>
      <xdr:rowOff>152400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32A65F1-D2AC-7203-C2B4-137C5DBB0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63675" y="2095500"/>
          <a:ext cx="2438400" cy="243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285750</xdr:colOff>
      <xdr:row>8</xdr:row>
      <xdr:rowOff>119061</xdr:rowOff>
    </xdr:from>
    <xdr:to>
      <xdr:col>17</xdr:col>
      <xdr:colOff>57150</xdr:colOff>
      <xdr:row>25</xdr:row>
      <xdr:rowOff>120561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478ED7-01E2-4D15-B711-6D3F0F2DE5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285750</xdr:colOff>
      <xdr:row>25</xdr:row>
      <xdr:rowOff>171450</xdr:rowOff>
    </xdr:from>
    <xdr:to>
      <xdr:col>17</xdr:col>
      <xdr:colOff>57150</xdr:colOff>
      <xdr:row>42</xdr:row>
      <xdr:rowOff>172950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FEA928-1611-4F30-A85D-E9CDDE60AA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9</xdr:col>
      <xdr:colOff>304799</xdr:colOff>
      <xdr:row>3</xdr:row>
      <xdr:rowOff>123825</xdr:rowOff>
    </xdr:from>
    <xdr:ext cx="4848225" cy="78124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AE1EDC3-DB00-4BAF-AB3B-79E29DCF5EDD}"/>
            </a:ext>
          </a:extLst>
        </xdr:cNvPr>
        <xdr:cNvSpPr txBox="1"/>
      </xdr:nvSpPr>
      <xdr:spPr>
        <a:xfrm>
          <a:off x="9153524" y="695325"/>
          <a:ext cx="4848225" cy="781240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 b="1"/>
            <a:t>Instructions: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1. </a:t>
          </a: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Copy the values from BC_SAG_UNIFORMITY_HORIZONTAL.csv into cells B6:C165</a:t>
          </a:r>
          <a:endParaRPr lang="en-GB" sz="1100" baseline="0"/>
        </a:p>
        <a:p>
          <a:r>
            <a:rPr lang="en-GB" sz="1100" baseline="0"/>
            <a:t>2. Copy the values from BC_SAG_UNIFORMITY_VERTICAL.csv into cells G6:H165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3. Copy BC_SAG_UNIFORMITY_ROIs.png over cell S13</a:t>
          </a:r>
          <a:endParaRPr lang="en-GB">
            <a:effectLst/>
          </a:endParaRPr>
        </a:p>
      </xdr:txBody>
    </xdr:sp>
    <xdr:clientData/>
  </xdr:oneCellAnchor>
  <xdr:twoCellAnchor editAs="oneCell">
    <xdr:from>
      <xdr:col>18</xdr:col>
      <xdr:colOff>0</xdr:colOff>
      <xdr:row>12</xdr:row>
      <xdr:rowOff>0</xdr:rowOff>
    </xdr:from>
    <xdr:to>
      <xdr:col>22</xdr:col>
      <xdr:colOff>76200</xdr:colOff>
      <xdr:row>24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2D8828-5B87-F843-9ED2-7AEA6B858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63675" y="2286000"/>
          <a:ext cx="2438400" cy="2438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285750</xdr:colOff>
      <xdr:row>8</xdr:row>
      <xdr:rowOff>119061</xdr:rowOff>
    </xdr:from>
    <xdr:to>
      <xdr:col>17</xdr:col>
      <xdr:colOff>57150</xdr:colOff>
      <xdr:row>25</xdr:row>
      <xdr:rowOff>120561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92F7EB-C86B-4E95-BEAB-94A27E982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285750</xdr:colOff>
      <xdr:row>25</xdr:row>
      <xdr:rowOff>171450</xdr:rowOff>
    </xdr:from>
    <xdr:to>
      <xdr:col>17</xdr:col>
      <xdr:colOff>57150</xdr:colOff>
      <xdr:row>42</xdr:row>
      <xdr:rowOff>172950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639B79-0DE6-45BD-A8A1-36CEA27091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9</xdr:col>
      <xdr:colOff>304799</xdr:colOff>
      <xdr:row>3</xdr:row>
      <xdr:rowOff>123825</xdr:rowOff>
    </xdr:from>
    <xdr:ext cx="4848225" cy="78124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72887E9-FBF4-41A0-81CE-EE0509D0F759}"/>
            </a:ext>
          </a:extLst>
        </xdr:cNvPr>
        <xdr:cNvSpPr txBox="1"/>
      </xdr:nvSpPr>
      <xdr:spPr>
        <a:xfrm>
          <a:off x="9153524" y="695325"/>
          <a:ext cx="4848225" cy="781240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 b="1"/>
            <a:t>Instructions: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1. </a:t>
          </a: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Copy the values from BC_COR_UNIFORMITY_HORIZONTAL.csv into cells B6:C165</a:t>
          </a:r>
          <a:endParaRPr lang="en-GB" sz="1100" baseline="0"/>
        </a:p>
        <a:p>
          <a:r>
            <a:rPr lang="en-GB" sz="1100" baseline="0"/>
            <a:t>2. Copy the values from BC_COR_UNIFORMITY_VERTICAL.csv into cells G6:H165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3. Copy BC_COR_UNIFORMITY_ROIs.png over cell S13</a:t>
          </a:r>
          <a:endParaRPr lang="en-GB">
            <a:effectLst/>
          </a:endParaRPr>
        </a:p>
      </xdr:txBody>
    </xdr:sp>
    <xdr:clientData/>
  </xdr:oneCellAnchor>
  <xdr:twoCellAnchor editAs="oneCell">
    <xdr:from>
      <xdr:col>18</xdr:col>
      <xdr:colOff>0</xdr:colOff>
      <xdr:row>12</xdr:row>
      <xdr:rowOff>0</xdr:rowOff>
    </xdr:from>
    <xdr:to>
      <xdr:col>22</xdr:col>
      <xdr:colOff>76200</xdr:colOff>
      <xdr:row>24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1C4CB0D-2CC6-4450-4565-D2FAA5759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63675" y="2286000"/>
          <a:ext cx="2438400" cy="2438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447675</xdr:colOff>
      <xdr:row>2</xdr:row>
      <xdr:rowOff>133350</xdr:rowOff>
    </xdr:from>
    <xdr:ext cx="260008" cy="264560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66EDB428-8448-4E8B-85D4-1788E098C214}"/>
            </a:ext>
          </a:extLst>
        </xdr:cNvPr>
        <xdr:cNvSpPr txBox="1"/>
      </xdr:nvSpPr>
      <xdr:spPr>
        <a:xfrm>
          <a:off x="8039100" y="657225"/>
          <a:ext cx="26000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>
              <a:solidFill>
                <a:schemeClr val="bg1"/>
              </a:solidFill>
            </a:rPr>
            <a:t>A</a:t>
          </a:r>
        </a:p>
      </xdr:txBody>
    </xdr:sp>
    <xdr:clientData/>
  </xdr:oneCellAnchor>
  <xdr:oneCellAnchor>
    <xdr:from>
      <xdr:col>11</xdr:col>
      <xdr:colOff>438150</xdr:colOff>
      <xdr:row>12</xdr:row>
      <xdr:rowOff>142875</xdr:rowOff>
    </xdr:from>
    <xdr:ext cx="259238" cy="264560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C83D1A35-6645-4A5D-9C76-57C3D749C435}"/>
            </a:ext>
          </a:extLst>
        </xdr:cNvPr>
        <xdr:cNvSpPr txBox="1"/>
      </xdr:nvSpPr>
      <xdr:spPr>
        <a:xfrm>
          <a:off x="8029575" y="2571750"/>
          <a:ext cx="25923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>
              <a:solidFill>
                <a:schemeClr val="bg1"/>
              </a:solidFill>
            </a:rPr>
            <a:t>P</a:t>
          </a:r>
        </a:p>
      </xdr:txBody>
    </xdr:sp>
    <xdr:clientData/>
  </xdr:oneCellAnchor>
  <xdr:oneCellAnchor>
    <xdr:from>
      <xdr:col>10</xdr:col>
      <xdr:colOff>76200</xdr:colOff>
      <xdr:row>7</xdr:row>
      <xdr:rowOff>161925</xdr:rowOff>
    </xdr:from>
    <xdr:ext cx="262957" cy="264560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B19AAEA4-8CF9-4B0D-936C-80C252CE8D1D}"/>
            </a:ext>
          </a:extLst>
        </xdr:cNvPr>
        <xdr:cNvSpPr txBox="1"/>
      </xdr:nvSpPr>
      <xdr:spPr>
        <a:xfrm>
          <a:off x="7058025" y="1638300"/>
          <a:ext cx="26295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>
              <a:solidFill>
                <a:schemeClr val="bg1"/>
              </a:solidFill>
            </a:rPr>
            <a:t>R</a:t>
          </a:r>
        </a:p>
      </xdr:txBody>
    </xdr:sp>
    <xdr:clientData/>
  </xdr:oneCellAnchor>
  <xdr:oneCellAnchor>
    <xdr:from>
      <xdr:col>13</xdr:col>
      <xdr:colOff>180975</xdr:colOff>
      <xdr:row>7</xdr:row>
      <xdr:rowOff>133350</xdr:rowOff>
    </xdr:from>
    <xdr:ext cx="249043" cy="264560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A941277-73AC-42A3-9419-40E3F17E99AB}"/>
            </a:ext>
          </a:extLst>
        </xdr:cNvPr>
        <xdr:cNvSpPr txBox="1"/>
      </xdr:nvSpPr>
      <xdr:spPr>
        <a:xfrm>
          <a:off x="8991600" y="1609725"/>
          <a:ext cx="24904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>
              <a:solidFill>
                <a:schemeClr val="bg1"/>
              </a:solidFill>
            </a:rPr>
            <a:t>L</a:t>
          </a:r>
        </a:p>
      </xdr:txBody>
    </xdr:sp>
    <xdr:clientData/>
  </xdr:oneCellAnchor>
  <xdr:oneCellAnchor>
    <xdr:from>
      <xdr:col>15</xdr:col>
      <xdr:colOff>600075</xdr:colOff>
      <xdr:row>2</xdr:row>
      <xdr:rowOff>123825</xdr:rowOff>
    </xdr:from>
    <xdr:ext cx="275781" cy="264560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2E655E5C-525B-484F-B80E-44BE2E9EE310}"/>
            </a:ext>
          </a:extLst>
        </xdr:cNvPr>
        <xdr:cNvSpPr txBox="1"/>
      </xdr:nvSpPr>
      <xdr:spPr>
        <a:xfrm>
          <a:off x="10629900" y="647700"/>
          <a:ext cx="27578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>
              <a:solidFill>
                <a:schemeClr val="bg1"/>
              </a:solidFill>
            </a:rPr>
            <a:t>H</a:t>
          </a:r>
        </a:p>
      </xdr:txBody>
    </xdr:sp>
    <xdr:clientData/>
  </xdr:oneCellAnchor>
  <xdr:oneCellAnchor>
    <xdr:from>
      <xdr:col>15</xdr:col>
      <xdr:colOff>590550</xdr:colOff>
      <xdr:row>12</xdr:row>
      <xdr:rowOff>133350</xdr:rowOff>
    </xdr:from>
    <xdr:ext cx="252377" cy="264560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7D7408C6-F448-4A0F-9909-989812D486BF}"/>
            </a:ext>
          </a:extLst>
        </xdr:cNvPr>
        <xdr:cNvSpPr txBox="1"/>
      </xdr:nvSpPr>
      <xdr:spPr>
        <a:xfrm>
          <a:off x="10620375" y="2562225"/>
          <a:ext cx="25237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>
              <a:solidFill>
                <a:schemeClr val="bg1"/>
              </a:solidFill>
            </a:rPr>
            <a:t>F</a:t>
          </a:r>
        </a:p>
      </xdr:txBody>
    </xdr:sp>
    <xdr:clientData/>
  </xdr:oneCellAnchor>
  <xdr:oneCellAnchor>
    <xdr:from>
      <xdr:col>14</xdr:col>
      <xdr:colOff>228600</xdr:colOff>
      <xdr:row>7</xdr:row>
      <xdr:rowOff>152400</xdr:rowOff>
    </xdr:from>
    <xdr:ext cx="260008" cy="264560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F5A371B3-8F6B-4939-9B19-A1492BCD2841}"/>
            </a:ext>
          </a:extLst>
        </xdr:cNvPr>
        <xdr:cNvSpPr txBox="1"/>
      </xdr:nvSpPr>
      <xdr:spPr>
        <a:xfrm>
          <a:off x="9648825" y="1628775"/>
          <a:ext cx="26000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>
              <a:solidFill>
                <a:schemeClr val="bg1"/>
              </a:solidFill>
            </a:rPr>
            <a:t>A</a:t>
          </a:r>
        </a:p>
      </xdr:txBody>
    </xdr:sp>
    <xdr:clientData/>
  </xdr:oneCellAnchor>
  <xdr:oneCellAnchor>
    <xdr:from>
      <xdr:col>17</xdr:col>
      <xdr:colOff>333375</xdr:colOff>
      <xdr:row>7</xdr:row>
      <xdr:rowOff>123825</xdr:rowOff>
    </xdr:from>
    <xdr:ext cx="259238" cy="264560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184466FF-BC18-4ABA-921F-10B1F07B0D56}"/>
            </a:ext>
          </a:extLst>
        </xdr:cNvPr>
        <xdr:cNvSpPr txBox="1"/>
      </xdr:nvSpPr>
      <xdr:spPr>
        <a:xfrm>
          <a:off x="11582400" y="1600200"/>
          <a:ext cx="25923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>
              <a:solidFill>
                <a:schemeClr val="bg1"/>
              </a:solidFill>
            </a:rPr>
            <a:t>P</a:t>
          </a:r>
        </a:p>
      </xdr:txBody>
    </xdr:sp>
    <xdr:clientData/>
  </xdr:oneCellAnchor>
  <xdr:oneCellAnchor>
    <xdr:from>
      <xdr:col>20</xdr:col>
      <xdr:colOff>114300</xdr:colOff>
      <xdr:row>2</xdr:row>
      <xdr:rowOff>133350</xdr:rowOff>
    </xdr:from>
    <xdr:ext cx="275781" cy="264560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6B3BD040-CF4B-4FCD-97AA-3CE09836DEE8}"/>
            </a:ext>
          </a:extLst>
        </xdr:cNvPr>
        <xdr:cNvSpPr txBox="1"/>
      </xdr:nvSpPr>
      <xdr:spPr>
        <a:xfrm>
          <a:off x="13192125" y="657225"/>
          <a:ext cx="27578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>
              <a:solidFill>
                <a:schemeClr val="bg1"/>
              </a:solidFill>
            </a:rPr>
            <a:t>H</a:t>
          </a:r>
        </a:p>
      </xdr:txBody>
    </xdr:sp>
    <xdr:clientData/>
  </xdr:oneCellAnchor>
  <xdr:oneCellAnchor>
    <xdr:from>
      <xdr:col>20</xdr:col>
      <xdr:colOff>104775</xdr:colOff>
      <xdr:row>12</xdr:row>
      <xdr:rowOff>142875</xdr:rowOff>
    </xdr:from>
    <xdr:ext cx="252377" cy="264560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1B18D373-EF02-419B-A82E-CF3244058C11}"/>
            </a:ext>
          </a:extLst>
        </xdr:cNvPr>
        <xdr:cNvSpPr txBox="1"/>
      </xdr:nvSpPr>
      <xdr:spPr>
        <a:xfrm>
          <a:off x="13182600" y="2571750"/>
          <a:ext cx="25237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>
              <a:solidFill>
                <a:schemeClr val="bg1"/>
              </a:solidFill>
            </a:rPr>
            <a:t>F</a:t>
          </a:r>
        </a:p>
      </xdr:txBody>
    </xdr:sp>
    <xdr:clientData/>
  </xdr:oneCellAnchor>
  <xdr:oneCellAnchor>
    <xdr:from>
      <xdr:col>18</xdr:col>
      <xdr:colOff>352425</xdr:colOff>
      <xdr:row>7</xdr:row>
      <xdr:rowOff>161925</xdr:rowOff>
    </xdr:from>
    <xdr:ext cx="262957" cy="264560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7378594E-CA3A-4D35-973C-235041A267ED}"/>
            </a:ext>
          </a:extLst>
        </xdr:cNvPr>
        <xdr:cNvSpPr txBox="1"/>
      </xdr:nvSpPr>
      <xdr:spPr>
        <a:xfrm>
          <a:off x="12211050" y="1638300"/>
          <a:ext cx="26295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>
              <a:solidFill>
                <a:schemeClr val="bg1"/>
              </a:solidFill>
            </a:rPr>
            <a:t>R</a:t>
          </a:r>
        </a:p>
      </xdr:txBody>
    </xdr:sp>
    <xdr:clientData/>
  </xdr:oneCellAnchor>
  <xdr:oneCellAnchor>
    <xdr:from>
      <xdr:col>21</xdr:col>
      <xdr:colOff>457200</xdr:colOff>
      <xdr:row>7</xdr:row>
      <xdr:rowOff>133350</xdr:rowOff>
    </xdr:from>
    <xdr:ext cx="249043" cy="264560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11FD4D1B-300E-4714-A5AC-3FA1611266AA}"/>
            </a:ext>
          </a:extLst>
        </xdr:cNvPr>
        <xdr:cNvSpPr txBox="1"/>
      </xdr:nvSpPr>
      <xdr:spPr>
        <a:xfrm>
          <a:off x="14144625" y="1609725"/>
          <a:ext cx="24904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>
              <a:solidFill>
                <a:schemeClr val="bg1"/>
              </a:solidFill>
            </a:rPr>
            <a:t>L</a:t>
          </a:r>
        </a:p>
      </xdr:txBody>
    </xdr:sp>
    <xdr:clientData/>
  </xdr:oneCellAnchor>
  <xdr:oneCellAnchor>
    <xdr:from>
      <xdr:col>10</xdr:col>
      <xdr:colOff>95250</xdr:colOff>
      <xdr:row>2</xdr:row>
      <xdr:rowOff>123825</xdr:rowOff>
    </xdr:from>
    <xdr:ext cx="399789" cy="264560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CF822E59-27EE-4F66-B2B1-23FF9D32D3D0}"/>
            </a:ext>
          </a:extLst>
        </xdr:cNvPr>
        <xdr:cNvSpPr txBox="1"/>
      </xdr:nvSpPr>
      <xdr:spPr>
        <a:xfrm>
          <a:off x="7077075" y="647700"/>
          <a:ext cx="39978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>
              <a:solidFill>
                <a:schemeClr val="bg1"/>
              </a:solidFill>
            </a:rPr>
            <a:t>TRA</a:t>
          </a:r>
        </a:p>
      </xdr:txBody>
    </xdr:sp>
    <xdr:clientData/>
  </xdr:oneCellAnchor>
  <xdr:oneCellAnchor>
    <xdr:from>
      <xdr:col>14</xdr:col>
      <xdr:colOff>257175</xdr:colOff>
      <xdr:row>2</xdr:row>
      <xdr:rowOff>171450</xdr:rowOff>
    </xdr:from>
    <xdr:ext cx="424347" cy="264560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5A8331ED-6717-4975-B202-4B3303CDF8B1}"/>
            </a:ext>
          </a:extLst>
        </xdr:cNvPr>
        <xdr:cNvSpPr txBox="1"/>
      </xdr:nvSpPr>
      <xdr:spPr>
        <a:xfrm>
          <a:off x="9677400" y="695325"/>
          <a:ext cx="42434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>
              <a:solidFill>
                <a:schemeClr val="bg1"/>
              </a:solidFill>
            </a:rPr>
            <a:t>SAG</a:t>
          </a:r>
        </a:p>
      </xdr:txBody>
    </xdr:sp>
    <xdr:clientData/>
  </xdr:oneCellAnchor>
  <xdr:oneCellAnchor>
    <xdr:from>
      <xdr:col>18</xdr:col>
      <xdr:colOff>428625</xdr:colOff>
      <xdr:row>2</xdr:row>
      <xdr:rowOff>142875</xdr:rowOff>
    </xdr:from>
    <xdr:ext cx="446341" cy="264560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69A344C1-B9CA-415A-AAAF-AAC118C2217B}"/>
            </a:ext>
          </a:extLst>
        </xdr:cNvPr>
        <xdr:cNvSpPr txBox="1"/>
      </xdr:nvSpPr>
      <xdr:spPr>
        <a:xfrm>
          <a:off x="12287250" y="666750"/>
          <a:ext cx="44634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>
              <a:solidFill>
                <a:schemeClr val="bg1"/>
              </a:solidFill>
            </a:rPr>
            <a:t>COR</a:t>
          </a:r>
        </a:p>
      </xdr:txBody>
    </xdr:sp>
    <xdr:clientData/>
  </xdr:oneCellAnchor>
  <xdr:oneCellAnchor>
    <xdr:from>
      <xdr:col>10</xdr:col>
      <xdr:colOff>552450</xdr:colOff>
      <xdr:row>12</xdr:row>
      <xdr:rowOff>85725</xdr:rowOff>
    </xdr:from>
    <xdr:ext cx="255968" cy="264560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13F9213-98F6-4265-B8F3-4F991C291BE8}"/>
            </a:ext>
          </a:extLst>
        </xdr:cNvPr>
        <xdr:cNvSpPr txBox="1"/>
      </xdr:nvSpPr>
      <xdr:spPr>
        <a:xfrm>
          <a:off x="7534275" y="2514600"/>
          <a:ext cx="2559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>
              <a:solidFill>
                <a:schemeClr val="bg1"/>
              </a:solidFill>
            </a:rPr>
            <a:t>X</a:t>
          </a:r>
        </a:p>
      </xdr:txBody>
    </xdr:sp>
    <xdr:clientData/>
  </xdr:oneCellAnchor>
  <xdr:oneCellAnchor>
    <xdr:from>
      <xdr:col>10</xdr:col>
      <xdr:colOff>209550</xdr:colOff>
      <xdr:row>11</xdr:row>
      <xdr:rowOff>19050</xdr:rowOff>
    </xdr:from>
    <xdr:ext cx="254172" cy="264560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FC0A881A-46E1-43FC-A646-22DE3E71F0AB}"/>
            </a:ext>
          </a:extLst>
        </xdr:cNvPr>
        <xdr:cNvSpPr txBox="1"/>
      </xdr:nvSpPr>
      <xdr:spPr>
        <a:xfrm>
          <a:off x="7191375" y="2257425"/>
          <a:ext cx="25417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>
              <a:solidFill>
                <a:schemeClr val="bg1"/>
              </a:solidFill>
            </a:rPr>
            <a:t>Y</a:t>
          </a:r>
        </a:p>
      </xdr:txBody>
    </xdr:sp>
    <xdr:clientData/>
  </xdr:oneCellAnchor>
  <xdr:twoCellAnchor>
    <xdr:from>
      <xdr:col>10</xdr:col>
      <xdr:colOff>247650</xdr:colOff>
      <xdr:row>11</xdr:row>
      <xdr:rowOff>133350</xdr:rowOff>
    </xdr:from>
    <xdr:to>
      <xdr:col>10</xdr:col>
      <xdr:colOff>247650</xdr:colOff>
      <xdr:row>13</xdr:row>
      <xdr:rowOff>171450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E2DA4BD8-0148-4D3C-BBB6-8A8EF8809517}"/>
            </a:ext>
          </a:extLst>
        </xdr:cNvPr>
        <xdr:cNvCxnSpPr/>
      </xdr:nvCxnSpPr>
      <xdr:spPr>
        <a:xfrm flipH="1" flipV="1">
          <a:off x="7229475" y="2371725"/>
          <a:ext cx="0" cy="419100"/>
        </a:xfrm>
        <a:prstGeom prst="straightConnector1">
          <a:avLst/>
        </a:prstGeom>
        <a:ln>
          <a:solidFill>
            <a:schemeClr val="bg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190500</xdr:colOff>
      <xdr:row>13</xdr:row>
      <xdr:rowOff>114300</xdr:rowOff>
    </xdr:from>
    <xdr:to>
      <xdr:col>11</xdr:col>
      <xdr:colOff>0</xdr:colOff>
      <xdr:row>13</xdr:row>
      <xdr:rowOff>114300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9D64B6E0-57E0-4926-83B8-A4688912CEA4}"/>
            </a:ext>
          </a:extLst>
        </xdr:cNvPr>
        <xdr:cNvCxnSpPr/>
      </xdr:nvCxnSpPr>
      <xdr:spPr>
        <a:xfrm rot="5400000" flipH="1" flipV="1">
          <a:off x="7381875" y="2524125"/>
          <a:ext cx="0" cy="419100"/>
        </a:xfrm>
        <a:prstGeom prst="straightConnector1">
          <a:avLst/>
        </a:prstGeom>
        <a:ln>
          <a:solidFill>
            <a:schemeClr val="bg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85725</xdr:colOff>
      <xdr:row>12</xdr:row>
      <xdr:rowOff>133350</xdr:rowOff>
    </xdr:from>
    <xdr:ext cx="254172" cy="264560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1AD6CF73-2759-4C61-8EA1-E8DDA8B570D3}"/>
            </a:ext>
          </a:extLst>
        </xdr:cNvPr>
        <xdr:cNvSpPr txBox="1"/>
      </xdr:nvSpPr>
      <xdr:spPr>
        <a:xfrm>
          <a:off x="10115550" y="2562225"/>
          <a:ext cx="25417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>
              <a:solidFill>
                <a:schemeClr val="bg1"/>
              </a:solidFill>
            </a:rPr>
            <a:t>Y</a:t>
          </a:r>
        </a:p>
      </xdr:txBody>
    </xdr:sp>
    <xdr:clientData/>
  </xdr:oneCellAnchor>
  <xdr:oneCellAnchor>
    <xdr:from>
      <xdr:col>14</xdr:col>
      <xdr:colOff>190500</xdr:colOff>
      <xdr:row>10</xdr:row>
      <xdr:rowOff>57150</xdr:rowOff>
    </xdr:from>
    <xdr:ext cx="250966" cy="264560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6B48659D-0C75-40C9-AF24-B81EA4484457}"/>
            </a:ext>
          </a:extLst>
        </xdr:cNvPr>
        <xdr:cNvSpPr txBox="1"/>
      </xdr:nvSpPr>
      <xdr:spPr>
        <a:xfrm>
          <a:off x="9610725" y="2105025"/>
          <a:ext cx="25096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>
              <a:solidFill>
                <a:schemeClr val="bg1"/>
              </a:solidFill>
            </a:rPr>
            <a:t>Z</a:t>
          </a:r>
        </a:p>
      </xdr:txBody>
    </xdr:sp>
    <xdr:clientData/>
  </xdr:oneCellAnchor>
  <xdr:twoCellAnchor>
    <xdr:from>
      <xdr:col>14</xdr:col>
      <xdr:colOff>381000</xdr:colOff>
      <xdr:row>11</xdr:row>
      <xdr:rowOff>104775</xdr:rowOff>
    </xdr:from>
    <xdr:to>
      <xdr:col>14</xdr:col>
      <xdr:colOff>381000</xdr:colOff>
      <xdr:row>13</xdr:row>
      <xdr:rowOff>142875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75616089-3C9E-4009-A8FE-B6E1EBF15E5A}"/>
            </a:ext>
          </a:extLst>
        </xdr:cNvPr>
        <xdr:cNvCxnSpPr/>
      </xdr:nvCxnSpPr>
      <xdr:spPr>
        <a:xfrm flipH="1" flipV="1">
          <a:off x="9801225" y="2343150"/>
          <a:ext cx="0" cy="419100"/>
        </a:xfrm>
        <a:prstGeom prst="straightConnector1">
          <a:avLst/>
        </a:prstGeom>
        <a:ln>
          <a:solidFill>
            <a:schemeClr val="bg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323850</xdr:colOff>
      <xdr:row>13</xdr:row>
      <xdr:rowOff>85725</xdr:rowOff>
    </xdr:from>
    <xdr:to>
      <xdr:col>15</xdr:col>
      <xdr:colOff>133350</xdr:colOff>
      <xdr:row>13</xdr:row>
      <xdr:rowOff>85725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7E3C2C1E-F9C5-45D8-88C4-5D31A25B1CF9}"/>
            </a:ext>
          </a:extLst>
        </xdr:cNvPr>
        <xdr:cNvCxnSpPr/>
      </xdr:nvCxnSpPr>
      <xdr:spPr>
        <a:xfrm rot="5400000" flipH="1" flipV="1">
          <a:off x="9953625" y="2495550"/>
          <a:ext cx="0" cy="419100"/>
        </a:xfrm>
        <a:prstGeom prst="straightConnector1">
          <a:avLst/>
        </a:prstGeom>
        <a:ln>
          <a:solidFill>
            <a:schemeClr val="bg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161925</xdr:colOff>
      <xdr:row>12</xdr:row>
      <xdr:rowOff>47625</xdr:rowOff>
    </xdr:from>
    <xdr:ext cx="255968" cy="264560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4794ADDA-8AB5-4654-B2C2-B58DFDC97EBA}"/>
            </a:ext>
          </a:extLst>
        </xdr:cNvPr>
        <xdr:cNvSpPr txBox="1"/>
      </xdr:nvSpPr>
      <xdr:spPr>
        <a:xfrm>
          <a:off x="12630150" y="2476500"/>
          <a:ext cx="2559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>
              <a:solidFill>
                <a:schemeClr val="bg1"/>
              </a:solidFill>
            </a:rPr>
            <a:t>X</a:t>
          </a:r>
        </a:p>
      </xdr:txBody>
    </xdr:sp>
    <xdr:clientData/>
  </xdr:oneCellAnchor>
  <xdr:oneCellAnchor>
    <xdr:from>
      <xdr:col>18</xdr:col>
      <xdr:colOff>428625</xdr:colOff>
      <xdr:row>10</xdr:row>
      <xdr:rowOff>171450</xdr:rowOff>
    </xdr:from>
    <xdr:ext cx="250966" cy="264560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B5D08DE4-476F-434B-B810-891C76797497}"/>
            </a:ext>
          </a:extLst>
        </xdr:cNvPr>
        <xdr:cNvSpPr txBox="1"/>
      </xdr:nvSpPr>
      <xdr:spPr>
        <a:xfrm>
          <a:off x="12287250" y="2219325"/>
          <a:ext cx="25096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>
              <a:solidFill>
                <a:schemeClr val="bg1"/>
              </a:solidFill>
            </a:rPr>
            <a:t>Z</a:t>
          </a:r>
        </a:p>
      </xdr:txBody>
    </xdr:sp>
    <xdr:clientData/>
  </xdr:oneCellAnchor>
  <xdr:twoCellAnchor>
    <xdr:from>
      <xdr:col>18</xdr:col>
      <xdr:colOff>466725</xdr:colOff>
      <xdr:row>11</xdr:row>
      <xdr:rowOff>66675</xdr:rowOff>
    </xdr:from>
    <xdr:to>
      <xdr:col>18</xdr:col>
      <xdr:colOff>466725</xdr:colOff>
      <xdr:row>13</xdr:row>
      <xdr:rowOff>104775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47E5BEA9-E36F-4144-8F09-66C7E340DEC0}"/>
            </a:ext>
          </a:extLst>
        </xdr:cNvPr>
        <xdr:cNvCxnSpPr/>
      </xdr:nvCxnSpPr>
      <xdr:spPr>
        <a:xfrm flipH="1" flipV="1">
          <a:off x="12325350" y="2305050"/>
          <a:ext cx="0" cy="419100"/>
        </a:xfrm>
        <a:prstGeom prst="straightConnector1">
          <a:avLst/>
        </a:prstGeom>
        <a:ln>
          <a:solidFill>
            <a:schemeClr val="bg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409575</xdr:colOff>
      <xdr:row>13</xdr:row>
      <xdr:rowOff>47625</xdr:rowOff>
    </xdr:from>
    <xdr:to>
      <xdr:col>19</xdr:col>
      <xdr:colOff>219075</xdr:colOff>
      <xdr:row>13</xdr:row>
      <xdr:rowOff>47625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91A723C0-17AA-43C6-B1C2-E9A127A82552}"/>
            </a:ext>
          </a:extLst>
        </xdr:cNvPr>
        <xdr:cNvCxnSpPr/>
      </xdr:nvCxnSpPr>
      <xdr:spPr>
        <a:xfrm rot="5400000" flipH="1" flipV="1">
          <a:off x="12477750" y="2457450"/>
          <a:ext cx="0" cy="419100"/>
        </a:xfrm>
        <a:prstGeom prst="straightConnector1">
          <a:avLst/>
        </a:prstGeom>
        <a:ln>
          <a:solidFill>
            <a:schemeClr val="bg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85725</xdr:colOff>
      <xdr:row>9</xdr:row>
      <xdr:rowOff>76200</xdr:rowOff>
    </xdr:from>
    <xdr:ext cx="4848225" cy="781240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861ADA3A-3C54-4FF0-AA14-B89DA851C4AA}"/>
            </a:ext>
          </a:extLst>
        </xdr:cNvPr>
        <xdr:cNvSpPr txBox="1"/>
      </xdr:nvSpPr>
      <xdr:spPr>
        <a:xfrm>
          <a:off x="85725" y="1933575"/>
          <a:ext cx="4848225" cy="781240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 b="1"/>
            <a:t>Instructions: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 Follow the instructions included in sheets "HC Tra Uniformity", "HC Sag Uniformity" and "HC Cor Uniformity"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2. Copy the Uniformity Profile chart into the report</a:t>
          </a:r>
          <a:endParaRPr lang="en-GB" sz="1100" baseline="0"/>
        </a:p>
      </xdr:txBody>
    </xdr:sp>
    <xdr:clientData/>
  </xdr:oneCellAnchor>
  <xdr:oneCellAnchor>
    <xdr:from>
      <xdr:col>0</xdr:col>
      <xdr:colOff>123825</xdr:colOff>
      <xdr:row>15</xdr:row>
      <xdr:rowOff>142875</xdr:rowOff>
    </xdr:from>
    <xdr:ext cx="5200650" cy="1762124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0BB79D55-76C7-4D0C-AA36-FF4FBC3E6E04}"/>
            </a:ext>
          </a:extLst>
        </xdr:cNvPr>
        <xdr:cNvSpPr txBox="1"/>
      </xdr:nvSpPr>
      <xdr:spPr>
        <a:xfrm>
          <a:off x="123825" y="3143250"/>
          <a:ext cx="5200650" cy="176212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GB" sz="1100" b="0" i="0">
              <a:latin typeface="+mn-lt"/>
            </a:rPr>
            <a:t>The x-direction is</a:t>
          </a:r>
          <a:r>
            <a:rPr lang="en-GB" sz="1100" b="0" i="0" baseline="0">
              <a:latin typeface="+mn-lt"/>
            </a:rPr>
            <a:t> left-right, the y-direction is up-down and the z-direction is along the bore:</a:t>
          </a:r>
        </a:p>
        <a:p>
          <a:endParaRPr lang="en-GB" sz="1100" b="0" i="0" baseline="0">
            <a:latin typeface="+mn-lt"/>
          </a:endParaRPr>
        </a:p>
        <a:p>
          <a:endParaRPr lang="en-GB" sz="1100" b="0" i="0" baseline="0">
            <a:latin typeface="+mn-lt"/>
          </a:endParaRPr>
        </a:p>
        <a:p>
          <a:endParaRPr lang="en-GB" sz="1100" b="0" i="0" baseline="0">
            <a:latin typeface="+mn-lt"/>
          </a:endParaRPr>
        </a:p>
        <a:p>
          <a:endParaRPr lang="en-GB" sz="1100" b="0" i="0" baseline="0">
            <a:latin typeface="+mn-lt"/>
          </a:endParaRPr>
        </a:p>
        <a:p>
          <a:endParaRPr lang="en-GB" sz="1100" b="0" i="0" baseline="0">
            <a:latin typeface="+mn-lt"/>
          </a:endParaRPr>
        </a:p>
        <a:p>
          <a:endParaRPr lang="en-GB" sz="1100" b="0" i="0" baseline="0">
            <a:latin typeface="+mn-lt"/>
          </a:endParaRPr>
        </a:p>
        <a:p>
          <a:endParaRPr lang="en-GB" sz="1100" b="0" i="0" baseline="0">
            <a:latin typeface="+mn-lt"/>
          </a:endParaRPr>
        </a:p>
        <a:p>
          <a:endParaRPr lang="en-GB" sz="1100" b="0" i="0" baseline="0">
            <a:latin typeface="+mn-lt"/>
          </a:endParaRPr>
        </a:p>
        <a:p>
          <a:endParaRPr lang="en-GB" sz="1100" b="0" i="0" baseline="0">
            <a:latin typeface="+mn-lt"/>
          </a:endParaRPr>
        </a:p>
        <a:p>
          <a:endParaRPr lang="en-GB" sz="1100" b="0" i="0" baseline="0">
            <a:latin typeface="+mn-lt"/>
          </a:endParaRPr>
        </a:p>
        <a:p>
          <a:endParaRPr lang="en-GB" sz="1100"/>
        </a:p>
      </xdr:txBody>
    </xdr:sp>
    <xdr:clientData/>
  </xdr:oneCellAnchor>
  <xdr:twoCellAnchor>
    <xdr:from>
      <xdr:col>1</xdr:col>
      <xdr:colOff>314325</xdr:colOff>
      <xdr:row>18</xdr:row>
      <xdr:rowOff>19050</xdr:rowOff>
    </xdr:from>
    <xdr:to>
      <xdr:col>5</xdr:col>
      <xdr:colOff>462569</xdr:colOff>
      <xdr:row>23</xdr:row>
      <xdr:rowOff>180975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id="{2A6D1156-7BFF-44EB-9419-AE687757E2BA}"/>
            </a:ext>
          </a:extLst>
        </xdr:cNvPr>
        <xdr:cNvGrpSpPr/>
      </xdr:nvGrpSpPr>
      <xdr:grpSpPr>
        <a:xfrm>
          <a:off x="1038225" y="3590925"/>
          <a:ext cx="3358169" cy="1114425"/>
          <a:chOff x="1066799" y="3390900"/>
          <a:chExt cx="3358169" cy="1114425"/>
        </a:xfrm>
      </xdr:grpSpPr>
      <xdr:grpSp>
        <xdr:nvGrpSpPr>
          <xdr:cNvPr id="55" name="Group 54">
            <a:extLst>
              <a:ext uri="{FF2B5EF4-FFF2-40B4-BE49-F238E27FC236}">
                <a16:creationId xmlns:a16="http://schemas.microsoft.com/office/drawing/2014/main" id="{8F3D1DC5-4A43-4D25-60D7-17368E081A96}"/>
              </a:ext>
            </a:extLst>
          </xdr:cNvPr>
          <xdr:cNvGrpSpPr/>
        </xdr:nvGrpSpPr>
        <xdr:grpSpPr>
          <a:xfrm>
            <a:off x="3505200" y="3724275"/>
            <a:ext cx="919768" cy="727880"/>
            <a:chOff x="3362325" y="4924425"/>
            <a:chExt cx="919768" cy="727880"/>
          </a:xfrm>
        </xdr:grpSpPr>
        <xdr:sp macro="" textlink="">
          <xdr:nvSpPr>
            <xdr:cNvPr id="60" name="TextBox 59">
              <a:extLst>
                <a:ext uri="{FF2B5EF4-FFF2-40B4-BE49-F238E27FC236}">
                  <a16:creationId xmlns:a16="http://schemas.microsoft.com/office/drawing/2014/main" id="{761946AA-DD9A-AB66-A1E2-124FDE28D4AB}"/>
                </a:ext>
              </a:extLst>
            </xdr:cNvPr>
            <xdr:cNvSpPr txBox="1"/>
          </xdr:nvSpPr>
          <xdr:spPr>
            <a:xfrm>
              <a:off x="3667125" y="4924425"/>
              <a:ext cx="253211" cy="2802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GB" sz="1200" b="1"/>
                <a:t>y</a:t>
              </a:r>
            </a:p>
          </xdr:txBody>
        </xdr:sp>
        <xdr:grpSp>
          <xdr:nvGrpSpPr>
            <xdr:cNvPr id="61" name="Group 60">
              <a:extLst>
                <a:ext uri="{FF2B5EF4-FFF2-40B4-BE49-F238E27FC236}">
                  <a16:creationId xmlns:a16="http://schemas.microsoft.com/office/drawing/2014/main" id="{EB0FB2B1-1263-377B-693A-D0E969EEAA9B}"/>
                </a:ext>
              </a:extLst>
            </xdr:cNvPr>
            <xdr:cNvGrpSpPr/>
          </xdr:nvGrpSpPr>
          <xdr:grpSpPr>
            <a:xfrm>
              <a:off x="3362325" y="5181600"/>
              <a:ext cx="919768" cy="470705"/>
              <a:chOff x="3362325" y="5181600"/>
              <a:chExt cx="919768" cy="470705"/>
            </a:xfrm>
          </xdr:grpSpPr>
          <xdr:sp macro="" textlink="">
            <xdr:nvSpPr>
              <xdr:cNvPr id="62" name="TextBox 61">
                <a:extLst>
                  <a:ext uri="{FF2B5EF4-FFF2-40B4-BE49-F238E27FC236}">
                    <a16:creationId xmlns:a16="http://schemas.microsoft.com/office/drawing/2014/main" id="{7D536B74-5E30-5A81-6DA3-6E2CBB648577}"/>
                  </a:ext>
                </a:extLst>
              </xdr:cNvPr>
              <xdr:cNvSpPr txBox="1"/>
            </xdr:nvSpPr>
            <xdr:spPr>
              <a:xfrm>
                <a:off x="3362325" y="5372100"/>
                <a:ext cx="248914" cy="28020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en-GB" sz="1200" b="1"/>
                  <a:t>z</a:t>
                </a:r>
              </a:p>
            </xdr:txBody>
          </xdr:sp>
          <xdr:grpSp>
            <xdr:nvGrpSpPr>
              <xdr:cNvPr id="63" name="Group 62">
                <a:extLst>
                  <a:ext uri="{FF2B5EF4-FFF2-40B4-BE49-F238E27FC236}">
                    <a16:creationId xmlns:a16="http://schemas.microsoft.com/office/drawing/2014/main" id="{8BB675B2-D2DF-A85E-C41E-5868507A0767}"/>
                  </a:ext>
                </a:extLst>
              </xdr:cNvPr>
              <xdr:cNvGrpSpPr/>
            </xdr:nvGrpSpPr>
            <xdr:grpSpPr>
              <a:xfrm>
                <a:off x="3409950" y="5181600"/>
                <a:ext cx="872143" cy="466725"/>
                <a:chOff x="3800475" y="3971925"/>
                <a:chExt cx="872143" cy="466725"/>
              </a:xfrm>
            </xdr:grpSpPr>
            <xdr:grpSp>
              <xdr:nvGrpSpPr>
                <xdr:cNvPr id="64" name="Group 63">
                  <a:extLst>
                    <a:ext uri="{FF2B5EF4-FFF2-40B4-BE49-F238E27FC236}">
                      <a16:creationId xmlns:a16="http://schemas.microsoft.com/office/drawing/2014/main" id="{2EF97E9C-0BD1-9D5A-0454-7ACD3806F851}"/>
                    </a:ext>
                  </a:extLst>
                </xdr:cNvPr>
                <xdr:cNvGrpSpPr/>
              </xdr:nvGrpSpPr>
              <xdr:grpSpPr>
                <a:xfrm>
                  <a:off x="3800475" y="3971925"/>
                  <a:ext cx="666750" cy="466725"/>
                  <a:chOff x="3629025" y="3695700"/>
                  <a:chExt cx="666750" cy="466725"/>
                </a:xfrm>
              </xdr:grpSpPr>
              <xdr:cxnSp macro="">
                <xdr:nvCxnSpPr>
                  <xdr:cNvPr id="66" name="Straight Arrow Connector 65">
                    <a:extLst>
                      <a:ext uri="{FF2B5EF4-FFF2-40B4-BE49-F238E27FC236}">
                        <a16:creationId xmlns:a16="http://schemas.microsoft.com/office/drawing/2014/main" id="{31B488FD-1899-984D-C92B-9EA434DDA28F}"/>
                      </a:ext>
                    </a:extLst>
                  </xdr:cNvPr>
                  <xdr:cNvCxnSpPr/>
                </xdr:nvCxnSpPr>
                <xdr:spPr>
                  <a:xfrm flipV="1">
                    <a:off x="4048125" y="3838575"/>
                    <a:ext cx="247650" cy="314325"/>
                  </a:xfrm>
                  <a:prstGeom prst="straightConnector1">
                    <a:avLst/>
                  </a:prstGeom>
                  <a:ln>
                    <a:solidFill>
                      <a:sysClr val="windowText" lastClr="000000"/>
                    </a:solidFill>
                    <a:tailEnd type="triangle"/>
                  </a:ln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67" name="Straight Arrow Connector 66">
                    <a:extLst>
                      <a:ext uri="{FF2B5EF4-FFF2-40B4-BE49-F238E27FC236}">
                        <a16:creationId xmlns:a16="http://schemas.microsoft.com/office/drawing/2014/main" id="{847056FB-CB55-7C02-FA00-B3D3A8E9BB73}"/>
                      </a:ext>
                    </a:extLst>
                  </xdr:cNvPr>
                  <xdr:cNvCxnSpPr/>
                </xdr:nvCxnSpPr>
                <xdr:spPr>
                  <a:xfrm flipV="1">
                    <a:off x="4038600" y="3695700"/>
                    <a:ext cx="0" cy="466725"/>
                  </a:xfrm>
                  <a:prstGeom prst="straightConnector1">
                    <a:avLst/>
                  </a:prstGeom>
                  <a:ln>
                    <a:solidFill>
                      <a:sysClr val="windowText" lastClr="000000"/>
                    </a:solidFill>
                    <a:tailEnd type="triangle"/>
                  </a:ln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68" name="Straight Arrow Connector 67">
                    <a:extLst>
                      <a:ext uri="{FF2B5EF4-FFF2-40B4-BE49-F238E27FC236}">
                        <a16:creationId xmlns:a16="http://schemas.microsoft.com/office/drawing/2014/main" id="{886E0728-7087-DB35-B303-AC8A21653ED9}"/>
                      </a:ext>
                    </a:extLst>
                  </xdr:cNvPr>
                  <xdr:cNvCxnSpPr/>
                </xdr:nvCxnSpPr>
                <xdr:spPr>
                  <a:xfrm flipH="1">
                    <a:off x="3629025" y="4152900"/>
                    <a:ext cx="419100" cy="9525"/>
                  </a:xfrm>
                  <a:prstGeom prst="straightConnector1">
                    <a:avLst/>
                  </a:prstGeom>
                  <a:ln>
                    <a:solidFill>
                      <a:sysClr val="windowText" lastClr="000000"/>
                    </a:solidFill>
                    <a:tailEnd type="triangle"/>
                  </a:ln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65" name="TextBox 64">
                  <a:extLst>
                    <a:ext uri="{FF2B5EF4-FFF2-40B4-BE49-F238E27FC236}">
                      <a16:creationId xmlns:a16="http://schemas.microsoft.com/office/drawing/2014/main" id="{A9F7E4A2-B1C6-92CA-18E3-DC3574DEBF29}"/>
                    </a:ext>
                  </a:extLst>
                </xdr:cNvPr>
                <xdr:cNvSpPr txBox="1"/>
              </xdr:nvSpPr>
              <xdr:spPr>
                <a:xfrm>
                  <a:off x="4419600" y="3971925"/>
                  <a:ext cx="253018" cy="280205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spAutoFit/>
                </a:bodyPr>
                <a:lstStyle/>
                <a:p>
                  <a:r>
                    <a:rPr lang="en-GB" sz="1200" b="1"/>
                    <a:t>x</a:t>
                  </a:r>
                </a:p>
              </xdr:txBody>
            </xdr:sp>
          </xdr:grpSp>
        </xdr:grpSp>
      </xdr:grpSp>
      <xdr:grpSp>
        <xdr:nvGrpSpPr>
          <xdr:cNvPr id="56" name="Group 55">
            <a:extLst>
              <a:ext uri="{FF2B5EF4-FFF2-40B4-BE49-F238E27FC236}">
                <a16:creationId xmlns:a16="http://schemas.microsoft.com/office/drawing/2014/main" id="{6B0E0611-21A9-C477-16B3-8C0DEB7C5D57}"/>
              </a:ext>
            </a:extLst>
          </xdr:cNvPr>
          <xdr:cNvGrpSpPr/>
        </xdr:nvGrpSpPr>
        <xdr:grpSpPr>
          <a:xfrm>
            <a:off x="1066799" y="3390900"/>
            <a:ext cx="2124076" cy="1114425"/>
            <a:chOff x="1066799" y="3390900"/>
            <a:chExt cx="2124076" cy="1114425"/>
          </a:xfrm>
        </xdr:grpSpPr>
        <xdr:sp macro="" textlink="">
          <xdr:nvSpPr>
            <xdr:cNvPr id="57" name="Cylinder 56">
              <a:extLst>
                <a:ext uri="{FF2B5EF4-FFF2-40B4-BE49-F238E27FC236}">
                  <a16:creationId xmlns:a16="http://schemas.microsoft.com/office/drawing/2014/main" id="{3C0722EA-002E-E8BC-FDC3-BE70B023C62C}"/>
                </a:ext>
              </a:extLst>
            </xdr:cNvPr>
            <xdr:cNvSpPr/>
          </xdr:nvSpPr>
          <xdr:spPr>
            <a:xfrm rot="5400000">
              <a:off x="1181099" y="3276600"/>
              <a:ext cx="1114425" cy="1343025"/>
            </a:xfrm>
            <a:prstGeom prst="can">
              <a:avLst>
                <a:gd name="adj" fmla="val 29273"/>
              </a:avLst>
            </a:prstGeom>
          </xdr:spPr>
          <xdr:style>
            <a:lnRef idx="2">
              <a:schemeClr val="accent1">
                <a:shade val="15000"/>
              </a:schemeClr>
            </a:lnRef>
            <a:fillRef idx="1001">
              <a:schemeClr val="lt2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58" name="Oval 57">
              <a:extLst>
                <a:ext uri="{FF2B5EF4-FFF2-40B4-BE49-F238E27FC236}">
                  <a16:creationId xmlns:a16="http://schemas.microsoft.com/office/drawing/2014/main" id="{04D08C74-AB22-E468-384F-15AC12B13DE5}"/>
                </a:ext>
              </a:extLst>
            </xdr:cNvPr>
            <xdr:cNvSpPr/>
          </xdr:nvSpPr>
          <xdr:spPr>
            <a:xfrm>
              <a:off x="2181226" y="3638551"/>
              <a:ext cx="171450" cy="666749"/>
            </a:xfrm>
            <a:prstGeom prst="ellipse">
              <a:avLst/>
            </a:prstGeom>
            <a:solidFill>
              <a:schemeClr val="bg1">
                <a:lumMod val="65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59" name="Cube 58">
              <a:extLst>
                <a:ext uri="{FF2B5EF4-FFF2-40B4-BE49-F238E27FC236}">
                  <a16:creationId xmlns:a16="http://schemas.microsoft.com/office/drawing/2014/main" id="{13C59F4C-7FD5-9B96-214F-D85F3C34EA45}"/>
                </a:ext>
              </a:extLst>
            </xdr:cNvPr>
            <xdr:cNvSpPr/>
          </xdr:nvSpPr>
          <xdr:spPr>
            <a:xfrm>
              <a:off x="2209800" y="4029074"/>
              <a:ext cx="981075" cy="476251"/>
            </a:xfrm>
            <a:prstGeom prst="cub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001">
              <a:schemeClr val="lt2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</xdr:grpSp>
    <xdr:clientData/>
  </xdr:twoCellAnchor>
  <xdr:twoCellAnchor>
    <xdr:from>
      <xdr:col>8</xdr:col>
      <xdr:colOff>38100</xdr:colOff>
      <xdr:row>8</xdr:row>
      <xdr:rowOff>19050</xdr:rowOff>
    </xdr:from>
    <xdr:to>
      <xdr:col>15</xdr:col>
      <xdr:colOff>400050</xdr:colOff>
      <xdr:row>25</xdr:row>
      <xdr:rowOff>20550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92FDD4-677F-4986-9617-B1BA0EEF9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285750</xdr:colOff>
      <xdr:row>8</xdr:row>
      <xdr:rowOff>119061</xdr:rowOff>
    </xdr:from>
    <xdr:to>
      <xdr:col>17</xdr:col>
      <xdr:colOff>57150</xdr:colOff>
      <xdr:row>25</xdr:row>
      <xdr:rowOff>120561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5CDCD6-CD86-40CF-A9EB-91487B1164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285750</xdr:colOff>
      <xdr:row>25</xdr:row>
      <xdr:rowOff>171450</xdr:rowOff>
    </xdr:from>
    <xdr:to>
      <xdr:col>17</xdr:col>
      <xdr:colOff>57150</xdr:colOff>
      <xdr:row>42</xdr:row>
      <xdr:rowOff>172950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C2F02D-E804-4FF7-BAC9-EDB1D9BAE8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9</xdr:col>
      <xdr:colOff>304799</xdr:colOff>
      <xdr:row>3</xdr:row>
      <xdr:rowOff>123825</xdr:rowOff>
    </xdr:from>
    <xdr:ext cx="4848225" cy="78124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5909304-0560-4A6C-A65B-299B888EB264}"/>
            </a:ext>
          </a:extLst>
        </xdr:cNvPr>
        <xdr:cNvSpPr txBox="1"/>
      </xdr:nvSpPr>
      <xdr:spPr>
        <a:xfrm>
          <a:off x="9153524" y="695325"/>
          <a:ext cx="4848225" cy="781240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 b="1"/>
            <a:t>Instructions: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1. </a:t>
          </a: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Copy the values from HC_TRA_UNIFORMITY_HORIZONTAL.csv into cells B6:C165</a:t>
          </a:r>
          <a:endParaRPr lang="en-GB" sz="1100" baseline="0"/>
        </a:p>
        <a:p>
          <a:r>
            <a:rPr lang="en-GB" sz="1100" baseline="0"/>
            <a:t>2. Copy the values from HC_TRA_UNIFORMITY_VERTICAL.csv into cells G6:H165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3. Copy HC_TRA_UNIFORMITY_ROIs.png over cell S13</a:t>
          </a:r>
          <a:endParaRPr lang="en-GB">
            <a:effectLst/>
          </a:endParaRPr>
        </a:p>
      </xdr:txBody>
    </xdr:sp>
    <xdr:clientData/>
  </xdr:oneCellAnchor>
  <xdr:twoCellAnchor editAs="oneCell">
    <xdr:from>
      <xdr:col>18</xdr:col>
      <xdr:colOff>0</xdr:colOff>
      <xdr:row>12</xdr:row>
      <xdr:rowOff>0</xdr:rowOff>
    </xdr:from>
    <xdr:to>
      <xdr:col>22</xdr:col>
      <xdr:colOff>76200</xdr:colOff>
      <xdr:row>24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1F50FCF-CAB6-1954-B1AE-806053C38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63675" y="2286000"/>
          <a:ext cx="2438400" cy="2438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285750</xdr:colOff>
      <xdr:row>8</xdr:row>
      <xdr:rowOff>119061</xdr:rowOff>
    </xdr:from>
    <xdr:to>
      <xdr:col>17</xdr:col>
      <xdr:colOff>57150</xdr:colOff>
      <xdr:row>25</xdr:row>
      <xdr:rowOff>120561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846FA6-8D7D-45B6-9625-563A88B95A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285750</xdr:colOff>
      <xdr:row>25</xdr:row>
      <xdr:rowOff>171450</xdr:rowOff>
    </xdr:from>
    <xdr:to>
      <xdr:col>17</xdr:col>
      <xdr:colOff>57150</xdr:colOff>
      <xdr:row>42</xdr:row>
      <xdr:rowOff>172950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470A91-E198-494C-BAD8-B5210EFDC7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9</xdr:col>
      <xdr:colOff>304799</xdr:colOff>
      <xdr:row>3</xdr:row>
      <xdr:rowOff>123825</xdr:rowOff>
    </xdr:from>
    <xdr:ext cx="4848225" cy="78124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02BE315-B8D1-4D87-B59B-3CA5C6C2094D}"/>
            </a:ext>
          </a:extLst>
        </xdr:cNvPr>
        <xdr:cNvSpPr txBox="1"/>
      </xdr:nvSpPr>
      <xdr:spPr>
        <a:xfrm>
          <a:off x="9153524" y="695325"/>
          <a:ext cx="4848225" cy="781240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 b="1"/>
            <a:t>Instructions: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1. </a:t>
          </a: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Copy the values from HC_SAG_UNIFORMITY_HORIZONTAL.csv into cells B6:C165</a:t>
          </a:r>
          <a:endParaRPr lang="en-GB" sz="1100" baseline="0"/>
        </a:p>
        <a:p>
          <a:r>
            <a:rPr lang="en-GB" sz="1100" baseline="0"/>
            <a:t>2. Copy the values from HC_SAG_UNIFORMITY_VERTICAL.csv into cells G6:H165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3. Copy HC_SAG_UNIFORMITY_ROIs.png over cell S13</a:t>
          </a:r>
          <a:endParaRPr lang="en-GB">
            <a:effectLst/>
          </a:endParaRPr>
        </a:p>
      </xdr:txBody>
    </xdr:sp>
    <xdr:clientData/>
  </xdr:oneCellAnchor>
  <xdr:twoCellAnchor editAs="oneCell">
    <xdr:from>
      <xdr:col>18</xdr:col>
      <xdr:colOff>0</xdr:colOff>
      <xdr:row>12</xdr:row>
      <xdr:rowOff>0</xdr:rowOff>
    </xdr:from>
    <xdr:to>
      <xdr:col>22</xdr:col>
      <xdr:colOff>76200</xdr:colOff>
      <xdr:row>24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C937CB-7106-5CD7-B764-D3D11749C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63675" y="2286000"/>
          <a:ext cx="2438400" cy="24384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285750</xdr:colOff>
      <xdr:row>8</xdr:row>
      <xdr:rowOff>119061</xdr:rowOff>
    </xdr:from>
    <xdr:to>
      <xdr:col>17</xdr:col>
      <xdr:colOff>57150</xdr:colOff>
      <xdr:row>25</xdr:row>
      <xdr:rowOff>120561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D80965-1CC6-4E80-9993-6D09F8578B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285750</xdr:colOff>
      <xdr:row>25</xdr:row>
      <xdr:rowOff>171450</xdr:rowOff>
    </xdr:from>
    <xdr:to>
      <xdr:col>17</xdr:col>
      <xdr:colOff>57150</xdr:colOff>
      <xdr:row>42</xdr:row>
      <xdr:rowOff>172950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5E17A6-7162-4ED3-AC0C-E598951B3D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9</xdr:col>
      <xdr:colOff>304799</xdr:colOff>
      <xdr:row>3</xdr:row>
      <xdr:rowOff>123825</xdr:rowOff>
    </xdr:from>
    <xdr:ext cx="4848225" cy="78124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578A61E-DFAC-478D-A34E-BFB5A576C4D7}"/>
            </a:ext>
          </a:extLst>
        </xdr:cNvPr>
        <xdr:cNvSpPr txBox="1"/>
      </xdr:nvSpPr>
      <xdr:spPr>
        <a:xfrm>
          <a:off x="9153524" y="695325"/>
          <a:ext cx="4848225" cy="781240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 b="1"/>
            <a:t>Instructions: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1. </a:t>
          </a: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Copy the values from HC_COR_UNIFORMITY_HORIZONTAL.csv into cells B6:C165</a:t>
          </a:r>
          <a:endParaRPr lang="en-GB" sz="1100" baseline="0"/>
        </a:p>
        <a:p>
          <a:r>
            <a:rPr lang="en-GB" sz="1100" baseline="0"/>
            <a:t>2. Copy the values from HC_COR_UNIFORMITY_VERTICAL.csv into cells G6:H165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3. Copy HC_COR_UNIFORMITY_ROIs.png over cell S13</a:t>
          </a:r>
          <a:endParaRPr lang="en-GB">
            <a:effectLst/>
          </a:endParaRPr>
        </a:p>
      </xdr:txBody>
    </xdr:sp>
    <xdr:clientData/>
  </xdr:oneCellAnchor>
  <xdr:twoCellAnchor editAs="oneCell">
    <xdr:from>
      <xdr:col>18</xdr:col>
      <xdr:colOff>0</xdr:colOff>
      <xdr:row>12</xdr:row>
      <xdr:rowOff>0</xdr:rowOff>
    </xdr:from>
    <xdr:to>
      <xdr:col>22</xdr:col>
      <xdr:colOff>76200</xdr:colOff>
      <xdr:row>24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5E91E26-13AE-8603-FAED-F4EF4DEFE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63675" y="2286000"/>
          <a:ext cx="2438400" cy="24384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23</xdr:row>
      <xdr:rowOff>76200</xdr:rowOff>
    </xdr:from>
    <xdr:ext cx="5200650" cy="1762124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27AD4AD-DF53-4FB6-86D7-869BD31ADF23}"/>
            </a:ext>
          </a:extLst>
        </xdr:cNvPr>
        <xdr:cNvSpPr txBox="1"/>
      </xdr:nvSpPr>
      <xdr:spPr>
        <a:xfrm>
          <a:off x="95250" y="4791075"/>
          <a:ext cx="5200650" cy="176212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GB" sz="1100" b="0" i="0">
              <a:latin typeface="+mn-lt"/>
            </a:rPr>
            <a:t>The x-direction is</a:t>
          </a:r>
          <a:r>
            <a:rPr lang="en-GB" sz="1100" b="0" i="0" baseline="0">
              <a:latin typeface="+mn-lt"/>
            </a:rPr>
            <a:t> left-right, the y-direction is up-down and the z-direction is along the bore:</a:t>
          </a:r>
        </a:p>
        <a:p>
          <a:endParaRPr lang="en-GB" sz="1100" b="0" i="0" baseline="0">
            <a:latin typeface="+mn-lt"/>
          </a:endParaRPr>
        </a:p>
        <a:p>
          <a:endParaRPr lang="en-GB" sz="1100" b="0" i="0" baseline="0">
            <a:latin typeface="+mn-lt"/>
          </a:endParaRPr>
        </a:p>
        <a:p>
          <a:endParaRPr lang="en-GB" sz="1100" b="0" i="0" baseline="0">
            <a:latin typeface="+mn-lt"/>
          </a:endParaRPr>
        </a:p>
        <a:p>
          <a:endParaRPr lang="en-GB" sz="1100" b="0" i="0" baseline="0">
            <a:latin typeface="+mn-lt"/>
          </a:endParaRPr>
        </a:p>
        <a:p>
          <a:endParaRPr lang="en-GB" sz="1100" b="0" i="0" baseline="0">
            <a:latin typeface="+mn-lt"/>
          </a:endParaRPr>
        </a:p>
        <a:p>
          <a:endParaRPr lang="en-GB" sz="1100" b="0" i="0" baseline="0">
            <a:latin typeface="+mn-lt"/>
          </a:endParaRPr>
        </a:p>
        <a:p>
          <a:endParaRPr lang="en-GB" sz="1100" b="0" i="0" baseline="0">
            <a:latin typeface="+mn-lt"/>
          </a:endParaRPr>
        </a:p>
        <a:p>
          <a:endParaRPr lang="en-GB" sz="1100" b="0" i="0" baseline="0">
            <a:latin typeface="+mn-lt"/>
          </a:endParaRPr>
        </a:p>
        <a:p>
          <a:endParaRPr lang="en-GB" sz="1100" b="0" i="0" baseline="0">
            <a:latin typeface="+mn-lt"/>
          </a:endParaRPr>
        </a:p>
        <a:p>
          <a:endParaRPr lang="en-GB" sz="1100" b="0" i="0" baseline="0">
            <a:latin typeface="+mn-lt"/>
          </a:endParaRPr>
        </a:p>
        <a:p>
          <a:endParaRPr lang="en-GB" sz="1100"/>
        </a:p>
      </xdr:txBody>
    </xdr:sp>
    <xdr:clientData/>
  </xdr:oneCellAnchor>
  <xdr:twoCellAnchor>
    <xdr:from>
      <xdr:col>0</xdr:col>
      <xdr:colOff>1095375</xdr:colOff>
      <xdr:row>25</xdr:row>
      <xdr:rowOff>123825</xdr:rowOff>
    </xdr:from>
    <xdr:to>
      <xdr:col>3</xdr:col>
      <xdr:colOff>110144</xdr:colOff>
      <xdr:row>31</xdr:row>
      <xdr:rowOff>95250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73ED391F-49A7-4591-A84A-77761927F990}"/>
            </a:ext>
          </a:extLst>
        </xdr:cNvPr>
        <xdr:cNvGrpSpPr/>
      </xdr:nvGrpSpPr>
      <xdr:grpSpPr>
        <a:xfrm>
          <a:off x="1095375" y="5029200"/>
          <a:ext cx="3348644" cy="1114425"/>
          <a:chOff x="1066799" y="3390900"/>
          <a:chExt cx="3358169" cy="1114425"/>
        </a:xfrm>
      </xdr:grpSpPr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E32A7400-740D-5374-B808-D5FEEDC634E6}"/>
              </a:ext>
            </a:extLst>
          </xdr:cNvPr>
          <xdr:cNvGrpSpPr/>
        </xdr:nvGrpSpPr>
        <xdr:grpSpPr>
          <a:xfrm>
            <a:off x="3505200" y="3724275"/>
            <a:ext cx="919768" cy="727880"/>
            <a:chOff x="3362325" y="4924425"/>
            <a:chExt cx="919768" cy="727880"/>
          </a:xfrm>
        </xdr:grpSpPr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59DC37A6-9DCB-1B36-5B21-865363DCE64B}"/>
                </a:ext>
              </a:extLst>
            </xdr:cNvPr>
            <xdr:cNvSpPr txBox="1"/>
          </xdr:nvSpPr>
          <xdr:spPr>
            <a:xfrm>
              <a:off x="3667125" y="4924425"/>
              <a:ext cx="253211" cy="2802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GB" sz="1200" b="1"/>
                <a:t>y</a:t>
              </a:r>
            </a:p>
          </xdr:txBody>
        </xdr:sp>
        <xdr:grpSp>
          <xdr:nvGrpSpPr>
            <xdr:cNvPr id="10" name="Group 9">
              <a:extLst>
                <a:ext uri="{FF2B5EF4-FFF2-40B4-BE49-F238E27FC236}">
                  <a16:creationId xmlns:a16="http://schemas.microsoft.com/office/drawing/2014/main" id="{7658922D-6DFC-B64F-ACD7-E91E915E0036}"/>
                </a:ext>
              </a:extLst>
            </xdr:cNvPr>
            <xdr:cNvGrpSpPr/>
          </xdr:nvGrpSpPr>
          <xdr:grpSpPr>
            <a:xfrm>
              <a:off x="3362325" y="5181600"/>
              <a:ext cx="919768" cy="470705"/>
              <a:chOff x="3362325" y="5181600"/>
              <a:chExt cx="919768" cy="470705"/>
            </a:xfrm>
          </xdr:grpSpPr>
          <xdr:sp macro="" textlink="">
            <xdr:nvSpPr>
              <xdr:cNvPr id="11" name="TextBox 10">
                <a:extLst>
                  <a:ext uri="{FF2B5EF4-FFF2-40B4-BE49-F238E27FC236}">
                    <a16:creationId xmlns:a16="http://schemas.microsoft.com/office/drawing/2014/main" id="{C7550ED7-5885-D645-43DA-372B4E735BEE}"/>
                  </a:ext>
                </a:extLst>
              </xdr:cNvPr>
              <xdr:cNvSpPr txBox="1"/>
            </xdr:nvSpPr>
            <xdr:spPr>
              <a:xfrm>
                <a:off x="3362325" y="5372100"/>
                <a:ext cx="248914" cy="28020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en-GB" sz="1200" b="1"/>
                  <a:t>z</a:t>
                </a:r>
              </a:p>
            </xdr:txBody>
          </xdr:sp>
          <xdr:grpSp>
            <xdr:nvGrpSpPr>
              <xdr:cNvPr id="12" name="Group 11">
                <a:extLst>
                  <a:ext uri="{FF2B5EF4-FFF2-40B4-BE49-F238E27FC236}">
                    <a16:creationId xmlns:a16="http://schemas.microsoft.com/office/drawing/2014/main" id="{C4338B34-0359-9CD6-864D-74350552419C}"/>
                  </a:ext>
                </a:extLst>
              </xdr:cNvPr>
              <xdr:cNvGrpSpPr/>
            </xdr:nvGrpSpPr>
            <xdr:grpSpPr>
              <a:xfrm>
                <a:off x="3409950" y="5181600"/>
                <a:ext cx="872143" cy="466725"/>
                <a:chOff x="3800475" y="3971925"/>
                <a:chExt cx="872143" cy="466725"/>
              </a:xfrm>
            </xdr:grpSpPr>
            <xdr:grpSp>
              <xdr:nvGrpSpPr>
                <xdr:cNvPr id="13" name="Group 12">
                  <a:extLst>
                    <a:ext uri="{FF2B5EF4-FFF2-40B4-BE49-F238E27FC236}">
                      <a16:creationId xmlns:a16="http://schemas.microsoft.com/office/drawing/2014/main" id="{377634B6-DB9D-D5DB-B1E8-8BD771EC55AD}"/>
                    </a:ext>
                  </a:extLst>
                </xdr:cNvPr>
                <xdr:cNvGrpSpPr/>
              </xdr:nvGrpSpPr>
              <xdr:grpSpPr>
                <a:xfrm>
                  <a:off x="3800475" y="3971925"/>
                  <a:ext cx="666750" cy="466725"/>
                  <a:chOff x="3629025" y="3695700"/>
                  <a:chExt cx="666750" cy="466725"/>
                </a:xfrm>
              </xdr:grpSpPr>
              <xdr:cxnSp macro="">
                <xdr:nvCxnSpPr>
                  <xdr:cNvPr id="15" name="Straight Arrow Connector 14">
                    <a:extLst>
                      <a:ext uri="{FF2B5EF4-FFF2-40B4-BE49-F238E27FC236}">
                        <a16:creationId xmlns:a16="http://schemas.microsoft.com/office/drawing/2014/main" id="{FD8BE2CF-DF9F-6D7E-3AC6-85095D8705C0}"/>
                      </a:ext>
                    </a:extLst>
                  </xdr:cNvPr>
                  <xdr:cNvCxnSpPr/>
                </xdr:nvCxnSpPr>
                <xdr:spPr>
                  <a:xfrm flipV="1">
                    <a:off x="4048125" y="3838575"/>
                    <a:ext cx="247650" cy="314325"/>
                  </a:xfrm>
                  <a:prstGeom prst="straightConnector1">
                    <a:avLst/>
                  </a:prstGeom>
                  <a:ln>
                    <a:solidFill>
                      <a:sysClr val="windowText" lastClr="000000"/>
                    </a:solidFill>
                    <a:tailEnd type="triangle"/>
                  </a:ln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" name="Straight Arrow Connector 15">
                    <a:extLst>
                      <a:ext uri="{FF2B5EF4-FFF2-40B4-BE49-F238E27FC236}">
                        <a16:creationId xmlns:a16="http://schemas.microsoft.com/office/drawing/2014/main" id="{C209D0AD-C6E8-6189-1A30-B3FB2123415D}"/>
                      </a:ext>
                    </a:extLst>
                  </xdr:cNvPr>
                  <xdr:cNvCxnSpPr/>
                </xdr:nvCxnSpPr>
                <xdr:spPr>
                  <a:xfrm flipV="1">
                    <a:off x="4038600" y="3695700"/>
                    <a:ext cx="0" cy="466725"/>
                  </a:xfrm>
                  <a:prstGeom prst="straightConnector1">
                    <a:avLst/>
                  </a:prstGeom>
                  <a:ln>
                    <a:solidFill>
                      <a:sysClr val="windowText" lastClr="000000"/>
                    </a:solidFill>
                    <a:tailEnd type="triangle"/>
                  </a:ln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7" name="Straight Arrow Connector 16">
                    <a:extLst>
                      <a:ext uri="{FF2B5EF4-FFF2-40B4-BE49-F238E27FC236}">
                        <a16:creationId xmlns:a16="http://schemas.microsoft.com/office/drawing/2014/main" id="{511E0637-E6E7-5F31-36C8-EB63D302487B}"/>
                      </a:ext>
                    </a:extLst>
                  </xdr:cNvPr>
                  <xdr:cNvCxnSpPr/>
                </xdr:nvCxnSpPr>
                <xdr:spPr>
                  <a:xfrm flipH="1">
                    <a:off x="3629025" y="4152900"/>
                    <a:ext cx="419100" cy="9525"/>
                  </a:xfrm>
                  <a:prstGeom prst="straightConnector1">
                    <a:avLst/>
                  </a:prstGeom>
                  <a:ln>
                    <a:solidFill>
                      <a:sysClr val="windowText" lastClr="000000"/>
                    </a:solidFill>
                    <a:tailEnd type="triangle"/>
                  </a:ln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14" name="TextBox 13">
                  <a:extLst>
                    <a:ext uri="{FF2B5EF4-FFF2-40B4-BE49-F238E27FC236}">
                      <a16:creationId xmlns:a16="http://schemas.microsoft.com/office/drawing/2014/main" id="{CBAF5D17-D0A8-4BDA-C602-0642729480EA}"/>
                    </a:ext>
                  </a:extLst>
                </xdr:cNvPr>
                <xdr:cNvSpPr txBox="1"/>
              </xdr:nvSpPr>
              <xdr:spPr>
                <a:xfrm>
                  <a:off x="4419600" y="3971925"/>
                  <a:ext cx="253018" cy="280205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spAutoFit/>
                </a:bodyPr>
                <a:lstStyle/>
                <a:p>
                  <a:r>
                    <a:rPr lang="en-GB" sz="1200" b="1"/>
                    <a:t>x</a:t>
                  </a:r>
                </a:p>
              </xdr:txBody>
            </xdr:sp>
          </xdr:grpSp>
        </xdr:grpSp>
      </xdr:grpSp>
      <xdr:grpSp>
        <xdr:nvGrpSpPr>
          <xdr:cNvPr id="5" name="Group 4">
            <a:extLst>
              <a:ext uri="{FF2B5EF4-FFF2-40B4-BE49-F238E27FC236}">
                <a16:creationId xmlns:a16="http://schemas.microsoft.com/office/drawing/2014/main" id="{E9C87924-F336-B3CF-BD16-832701EBAF97}"/>
              </a:ext>
            </a:extLst>
          </xdr:cNvPr>
          <xdr:cNvGrpSpPr/>
        </xdr:nvGrpSpPr>
        <xdr:grpSpPr>
          <a:xfrm>
            <a:off x="1066799" y="3390900"/>
            <a:ext cx="2124076" cy="1114425"/>
            <a:chOff x="1066799" y="3390900"/>
            <a:chExt cx="2124076" cy="1114425"/>
          </a:xfrm>
        </xdr:grpSpPr>
        <xdr:sp macro="" textlink="">
          <xdr:nvSpPr>
            <xdr:cNvPr id="6" name="Cylinder 5">
              <a:extLst>
                <a:ext uri="{FF2B5EF4-FFF2-40B4-BE49-F238E27FC236}">
                  <a16:creationId xmlns:a16="http://schemas.microsoft.com/office/drawing/2014/main" id="{ADE911D1-09A8-127A-8A55-FA1631FACCCB}"/>
                </a:ext>
              </a:extLst>
            </xdr:cNvPr>
            <xdr:cNvSpPr/>
          </xdr:nvSpPr>
          <xdr:spPr>
            <a:xfrm rot="5400000">
              <a:off x="1181099" y="3276600"/>
              <a:ext cx="1114425" cy="1343025"/>
            </a:xfrm>
            <a:prstGeom prst="can">
              <a:avLst>
                <a:gd name="adj" fmla="val 29273"/>
              </a:avLst>
            </a:prstGeom>
          </xdr:spPr>
          <xdr:style>
            <a:lnRef idx="2">
              <a:schemeClr val="accent1">
                <a:shade val="15000"/>
              </a:schemeClr>
            </a:lnRef>
            <a:fillRef idx="1001">
              <a:schemeClr val="lt2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7" name="Oval 6">
              <a:extLst>
                <a:ext uri="{FF2B5EF4-FFF2-40B4-BE49-F238E27FC236}">
                  <a16:creationId xmlns:a16="http://schemas.microsoft.com/office/drawing/2014/main" id="{08D2E3B6-9BEB-6990-A64C-82650FCD857A}"/>
                </a:ext>
              </a:extLst>
            </xdr:cNvPr>
            <xdr:cNvSpPr/>
          </xdr:nvSpPr>
          <xdr:spPr>
            <a:xfrm>
              <a:off x="2181226" y="3638551"/>
              <a:ext cx="171450" cy="666749"/>
            </a:xfrm>
            <a:prstGeom prst="ellipse">
              <a:avLst/>
            </a:prstGeom>
            <a:solidFill>
              <a:schemeClr val="bg1">
                <a:lumMod val="65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8" name="Cube 7">
              <a:extLst>
                <a:ext uri="{FF2B5EF4-FFF2-40B4-BE49-F238E27FC236}">
                  <a16:creationId xmlns:a16="http://schemas.microsoft.com/office/drawing/2014/main" id="{2F9279DA-83B1-E884-8849-8C5C9628417C}"/>
                </a:ext>
              </a:extLst>
            </xdr:cNvPr>
            <xdr:cNvSpPr/>
          </xdr:nvSpPr>
          <xdr:spPr>
            <a:xfrm>
              <a:off x="2209800" y="4029074"/>
              <a:ext cx="981075" cy="476251"/>
            </a:xfrm>
            <a:prstGeom prst="cub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001">
              <a:schemeClr val="lt2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</xdr:grpSp>
    <xdr:clientData/>
  </xdr:twoCellAnchor>
  <xdr:oneCellAnchor>
    <xdr:from>
      <xdr:col>4</xdr:col>
      <xdr:colOff>685800</xdr:colOff>
      <xdr:row>23</xdr:row>
      <xdr:rowOff>66675</xdr:rowOff>
    </xdr:from>
    <xdr:ext cx="3381375" cy="2105026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1A674B2F-152D-4A84-AA1D-D7E08D265BF6}"/>
            </a:ext>
          </a:extLst>
        </xdr:cNvPr>
        <xdr:cNvSpPr txBox="1"/>
      </xdr:nvSpPr>
      <xdr:spPr>
        <a:xfrm>
          <a:off x="5743575" y="4781550"/>
          <a:ext cx="3381375" cy="210502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GB" sz="1100" b="0" i="0">
              <a:latin typeface="+mn-lt"/>
            </a:rPr>
            <a:t>Rod positions:</a:t>
          </a:r>
          <a:endParaRPr lang="en-GB" sz="1100" b="0" i="0" baseline="0">
            <a:latin typeface="+mn-lt"/>
          </a:endParaRPr>
        </a:p>
        <a:p>
          <a:endParaRPr lang="en-GB" sz="1100" b="0" i="0" baseline="0">
            <a:latin typeface="+mn-lt"/>
          </a:endParaRPr>
        </a:p>
        <a:p>
          <a:endParaRPr lang="en-GB" sz="1100" b="0" i="0" baseline="0">
            <a:latin typeface="+mn-lt"/>
          </a:endParaRPr>
        </a:p>
        <a:p>
          <a:endParaRPr lang="en-GB" sz="1100" b="0" i="0" baseline="0">
            <a:latin typeface="+mn-lt"/>
          </a:endParaRPr>
        </a:p>
        <a:p>
          <a:endParaRPr lang="en-GB" sz="1100" b="0" i="0" baseline="0">
            <a:latin typeface="+mn-lt"/>
          </a:endParaRPr>
        </a:p>
        <a:p>
          <a:endParaRPr lang="en-GB" sz="1100" b="0" i="0" baseline="0">
            <a:latin typeface="+mn-lt"/>
          </a:endParaRPr>
        </a:p>
        <a:p>
          <a:endParaRPr lang="en-GB" sz="1100" b="0" i="0" baseline="0">
            <a:latin typeface="+mn-lt"/>
          </a:endParaRPr>
        </a:p>
        <a:p>
          <a:endParaRPr lang="en-GB" sz="1100" b="0" i="0" baseline="0">
            <a:latin typeface="+mn-lt"/>
          </a:endParaRPr>
        </a:p>
        <a:p>
          <a:endParaRPr lang="en-GB" sz="1100" b="0" i="0" baseline="0">
            <a:latin typeface="+mn-lt"/>
          </a:endParaRPr>
        </a:p>
        <a:p>
          <a:endParaRPr lang="en-GB" sz="1100"/>
        </a:p>
      </xdr:txBody>
    </xdr:sp>
    <xdr:clientData/>
  </xdr:oneCellAnchor>
  <xdr:twoCellAnchor>
    <xdr:from>
      <xdr:col>5</xdr:col>
      <xdr:colOff>809625</xdr:colOff>
      <xdr:row>24</xdr:row>
      <xdr:rowOff>47624</xdr:rowOff>
    </xdr:from>
    <xdr:to>
      <xdr:col>7</xdr:col>
      <xdr:colOff>295050</xdr:colOff>
      <xdr:row>33</xdr:row>
      <xdr:rowOff>133124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417FE34A-7E9A-5F87-66CC-660FA30041E7}"/>
            </a:ext>
          </a:extLst>
        </xdr:cNvPr>
        <xdr:cNvGrpSpPr/>
      </xdr:nvGrpSpPr>
      <xdr:grpSpPr>
        <a:xfrm>
          <a:off x="6753225" y="4762499"/>
          <a:ext cx="1800000" cy="1800000"/>
          <a:chOff x="7010400" y="5181599"/>
          <a:chExt cx="1800000" cy="1800000"/>
        </a:xfrm>
      </xdr:grpSpPr>
      <xdr:grpSp>
        <xdr:nvGrpSpPr>
          <xdr:cNvPr id="21" name="Group 20">
            <a:extLst>
              <a:ext uri="{FF2B5EF4-FFF2-40B4-BE49-F238E27FC236}">
                <a16:creationId xmlns:a16="http://schemas.microsoft.com/office/drawing/2014/main" id="{EB0C7F21-A33F-1D9D-2DD6-B251609D7066}"/>
              </a:ext>
            </a:extLst>
          </xdr:cNvPr>
          <xdr:cNvGrpSpPr/>
        </xdr:nvGrpSpPr>
        <xdr:grpSpPr>
          <a:xfrm>
            <a:off x="7010400" y="5181599"/>
            <a:ext cx="1800000" cy="1800000"/>
            <a:chOff x="7010400" y="5181599"/>
            <a:chExt cx="1800000" cy="1800000"/>
          </a:xfrm>
        </xdr:grpSpPr>
        <xdr:sp macro="" textlink="">
          <xdr:nvSpPr>
            <xdr:cNvPr id="19" name="Rectangle 18">
              <a:extLst>
                <a:ext uri="{FF2B5EF4-FFF2-40B4-BE49-F238E27FC236}">
                  <a16:creationId xmlns:a16="http://schemas.microsoft.com/office/drawing/2014/main" id="{6A8F7EC6-B249-CA62-96B1-CEC8AEEA5832}"/>
                </a:ext>
              </a:extLst>
            </xdr:cNvPr>
            <xdr:cNvSpPr/>
          </xdr:nvSpPr>
          <xdr:spPr>
            <a:xfrm>
              <a:off x="7010400" y="5181599"/>
              <a:ext cx="1800000" cy="1800000"/>
            </a:xfrm>
            <a:prstGeom prst="rect">
              <a:avLst/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20" name="Oval 19">
              <a:extLst>
                <a:ext uri="{FF2B5EF4-FFF2-40B4-BE49-F238E27FC236}">
                  <a16:creationId xmlns:a16="http://schemas.microsoft.com/office/drawing/2014/main" id="{A842C704-56ED-F815-69E5-E2CD7449FE48}"/>
                </a:ext>
              </a:extLst>
            </xdr:cNvPr>
            <xdr:cNvSpPr/>
          </xdr:nvSpPr>
          <xdr:spPr>
            <a:xfrm>
              <a:off x="7229475" y="5372099"/>
              <a:ext cx="1440000" cy="1440000"/>
            </a:xfrm>
            <a:prstGeom prst="ellipse">
              <a:avLst/>
            </a:prstGeom>
            <a:solidFill>
              <a:sysClr val="window" lastClr="FFFFFF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grpSp>
        <xdr:nvGrpSpPr>
          <xdr:cNvPr id="37" name="Group 36">
            <a:extLst>
              <a:ext uri="{FF2B5EF4-FFF2-40B4-BE49-F238E27FC236}">
                <a16:creationId xmlns:a16="http://schemas.microsoft.com/office/drawing/2014/main" id="{80AE8EAA-E011-4860-7106-0B80A51BAB6E}"/>
              </a:ext>
            </a:extLst>
          </xdr:cNvPr>
          <xdr:cNvGrpSpPr/>
        </xdr:nvGrpSpPr>
        <xdr:grpSpPr>
          <a:xfrm>
            <a:off x="7591425" y="5753100"/>
            <a:ext cx="720750" cy="701700"/>
            <a:chOff x="7591425" y="5753100"/>
            <a:chExt cx="720750" cy="701700"/>
          </a:xfrm>
        </xdr:grpSpPr>
        <xdr:grpSp>
          <xdr:nvGrpSpPr>
            <xdr:cNvPr id="25" name="Group 24">
              <a:extLst>
                <a:ext uri="{FF2B5EF4-FFF2-40B4-BE49-F238E27FC236}">
                  <a16:creationId xmlns:a16="http://schemas.microsoft.com/office/drawing/2014/main" id="{2345634C-C360-D1CE-D88B-7EE811C94FFF}"/>
                </a:ext>
              </a:extLst>
            </xdr:cNvPr>
            <xdr:cNvGrpSpPr/>
          </xdr:nvGrpSpPr>
          <xdr:grpSpPr>
            <a:xfrm>
              <a:off x="7591425" y="5753100"/>
              <a:ext cx="720750" cy="73050"/>
              <a:chOff x="7591425" y="5753100"/>
              <a:chExt cx="720750" cy="73050"/>
            </a:xfrm>
          </xdr:grpSpPr>
          <xdr:sp macro="" textlink="">
            <xdr:nvSpPr>
              <xdr:cNvPr id="22" name="Oval 21">
                <a:extLst>
                  <a:ext uri="{FF2B5EF4-FFF2-40B4-BE49-F238E27FC236}">
                    <a16:creationId xmlns:a16="http://schemas.microsoft.com/office/drawing/2014/main" id="{47E0066F-5DF7-8516-CDFD-3D49A6CE72EB}"/>
                  </a:ext>
                </a:extLst>
              </xdr:cNvPr>
              <xdr:cNvSpPr/>
            </xdr:nvSpPr>
            <xdr:spPr>
              <a:xfrm>
                <a:off x="7591425" y="5772150"/>
                <a:ext cx="54000" cy="54000"/>
              </a:xfrm>
              <a:prstGeom prst="ellipse">
                <a:avLst/>
              </a:prstGeom>
              <a:solidFill>
                <a:schemeClr val="tx1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GB" sz="1100"/>
              </a:p>
            </xdr:txBody>
          </xdr:sp>
          <xdr:sp macro="" textlink="">
            <xdr:nvSpPr>
              <xdr:cNvPr id="23" name="Oval 22">
                <a:extLst>
                  <a:ext uri="{FF2B5EF4-FFF2-40B4-BE49-F238E27FC236}">
                    <a16:creationId xmlns:a16="http://schemas.microsoft.com/office/drawing/2014/main" id="{44B97792-A538-4AC6-ABA0-E53CBDBBE522}"/>
                  </a:ext>
                </a:extLst>
              </xdr:cNvPr>
              <xdr:cNvSpPr/>
            </xdr:nvSpPr>
            <xdr:spPr>
              <a:xfrm>
                <a:off x="8258175" y="5753100"/>
                <a:ext cx="54000" cy="54000"/>
              </a:xfrm>
              <a:prstGeom prst="ellipse">
                <a:avLst/>
              </a:prstGeom>
              <a:solidFill>
                <a:schemeClr val="tx1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GB" sz="1100"/>
              </a:p>
            </xdr:txBody>
          </xdr:sp>
          <xdr:sp macro="" textlink="">
            <xdr:nvSpPr>
              <xdr:cNvPr id="24" name="Oval 23">
                <a:extLst>
                  <a:ext uri="{FF2B5EF4-FFF2-40B4-BE49-F238E27FC236}">
                    <a16:creationId xmlns:a16="http://schemas.microsoft.com/office/drawing/2014/main" id="{0FA2C5A9-B9D1-48FA-8FEC-001FB66808CF}"/>
                  </a:ext>
                </a:extLst>
              </xdr:cNvPr>
              <xdr:cNvSpPr/>
            </xdr:nvSpPr>
            <xdr:spPr>
              <a:xfrm>
                <a:off x="7924800" y="5762625"/>
                <a:ext cx="54000" cy="54000"/>
              </a:xfrm>
              <a:prstGeom prst="ellipse">
                <a:avLst/>
              </a:prstGeom>
              <a:solidFill>
                <a:schemeClr val="tx1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GB" sz="1100"/>
              </a:p>
            </xdr:txBody>
          </xdr:sp>
        </xdr:grpSp>
        <xdr:grpSp>
          <xdr:nvGrpSpPr>
            <xdr:cNvPr id="27" name="Group 26">
              <a:extLst>
                <a:ext uri="{FF2B5EF4-FFF2-40B4-BE49-F238E27FC236}">
                  <a16:creationId xmlns:a16="http://schemas.microsoft.com/office/drawing/2014/main" id="{0D3E6065-3B18-44C3-93D3-6679D2F3E7CD}"/>
                </a:ext>
              </a:extLst>
            </xdr:cNvPr>
            <xdr:cNvGrpSpPr/>
          </xdr:nvGrpSpPr>
          <xdr:grpSpPr>
            <a:xfrm>
              <a:off x="7591425" y="6067425"/>
              <a:ext cx="720750" cy="73050"/>
              <a:chOff x="7591425" y="5753100"/>
              <a:chExt cx="720750" cy="73050"/>
            </a:xfrm>
          </xdr:grpSpPr>
          <xdr:sp macro="" textlink="">
            <xdr:nvSpPr>
              <xdr:cNvPr id="28" name="Oval 27">
                <a:extLst>
                  <a:ext uri="{FF2B5EF4-FFF2-40B4-BE49-F238E27FC236}">
                    <a16:creationId xmlns:a16="http://schemas.microsoft.com/office/drawing/2014/main" id="{A6030DA3-7526-847C-049E-7D1C36779502}"/>
                  </a:ext>
                </a:extLst>
              </xdr:cNvPr>
              <xdr:cNvSpPr/>
            </xdr:nvSpPr>
            <xdr:spPr>
              <a:xfrm>
                <a:off x="7591425" y="5772150"/>
                <a:ext cx="54000" cy="54000"/>
              </a:xfrm>
              <a:prstGeom prst="ellipse">
                <a:avLst/>
              </a:prstGeom>
              <a:solidFill>
                <a:schemeClr val="tx1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GB" sz="1100"/>
              </a:p>
            </xdr:txBody>
          </xdr:sp>
          <xdr:sp macro="" textlink="">
            <xdr:nvSpPr>
              <xdr:cNvPr id="29" name="Oval 28">
                <a:extLst>
                  <a:ext uri="{FF2B5EF4-FFF2-40B4-BE49-F238E27FC236}">
                    <a16:creationId xmlns:a16="http://schemas.microsoft.com/office/drawing/2014/main" id="{15FA09FA-6F48-A535-84F2-303EB4442A33}"/>
                  </a:ext>
                </a:extLst>
              </xdr:cNvPr>
              <xdr:cNvSpPr/>
            </xdr:nvSpPr>
            <xdr:spPr>
              <a:xfrm>
                <a:off x="8258175" y="5753100"/>
                <a:ext cx="54000" cy="54000"/>
              </a:xfrm>
              <a:prstGeom prst="ellipse">
                <a:avLst/>
              </a:prstGeom>
              <a:solidFill>
                <a:schemeClr val="tx1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GB" sz="1100"/>
              </a:p>
            </xdr:txBody>
          </xdr:sp>
          <xdr:sp macro="" textlink="">
            <xdr:nvSpPr>
              <xdr:cNvPr id="30" name="Oval 29">
                <a:extLst>
                  <a:ext uri="{FF2B5EF4-FFF2-40B4-BE49-F238E27FC236}">
                    <a16:creationId xmlns:a16="http://schemas.microsoft.com/office/drawing/2014/main" id="{CE01198C-8A73-7763-0C8A-660384FD304B}"/>
                  </a:ext>
                </a:extLst>
              </xdr:cNvPr>
              <xdr:cNvSpPr/>
            </xdr:nvSpPr>
            <xdr:spPr>
              <a:xfrm>
                <a:off x="7924800" y="5762625"/>
                <a:ext cx="54000" cy="54000"/>
              </a:xfrm>
              <a:prstGeom prst="ellipse">
                <a:avLst/>
              </a:prstGeom>
              <a:solidFill>
                <a:schemeClr val="tx1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GB" sz="1100"/>
              </a:p>
            </xdr:txBody>
          </xdr:sp>
        </xdr:grpSp>
        <xdr:grpSp>
          <xdr:nvGrpSpPr>
            <xdr:cNvPr id="31" name="Group 30">
              <a:extLst>
                <a:ext uri="{FF2B5EF4-FFF2-40B4-BE49-F238E27FC236}">
                  <a16:creationId xmlns:a16="http://schemas.microsoft.com/office/drawing/2014/main" id="{C2174492-9BEA-4CF4-B01E-02BC7BD18CB9}"/>
                </a:ext>
              </a:extLst>
            </xdr:cNvPr>
            <xdr:cNvGrpSpPr/>
          </xdr:nvGrpSpPr>
          <xdr:grpSpPr>
            <a:xfrm>
              <a:off x="7591425" y="6381750"/>
              <a:ext cx="720750" cy="73050"/>
              <a:chOff x="7591425" y="5753100"/>
              <a:chExt cx="720750" cy="73050"/>
            </a:xfrm>
          </xdr:grpSpPr>
          <xdr:sp macro="" textlink="">
            <xdr:nvSpPr>
              <xdr:cNvPr id="32" name="Oval 31">
                <a:extLst>
                  <a:ext uri="{FF2B5EF4-FFF2-40B4-BE49-F238E27FC236}">
                    <a16:creationId xmlns:a16="http://schemas.microsoft.com/office/drawing/2014/main" id="{C0F79FDD-40C0-FE53-7581-2E4D2DCD88F9}"/>
                  </a:ext>
                </a:extLst>
              </xdr:cNvPr>
              <xdr:cNvSpPr/>
            </xdr:nvSpPr>
            <xdr:spPr>
              <a:xfrm>
                <a:off x="7591425" y="5772150"/>
                <a:ext cx="54000" cy="54000"/>
              </a:xfrm>
              <a:prstGeom prst="ellipse">
                <a:avLst/>
              </a:prstGeom>
              <a:solidFill>
                <a:schemeClr val="tx1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GB" sz="1100"/>
              </a:p>
            </xdr:txBody>
          </xdr:sp>
          <xdr:sp macro="" textlink="">
            <xdr:nvSpPr>
              <xdr:cNvPr id="33" name="Oval 32">
                <a:extLst>
                  <a:ext uri="{FF2B5EF4-FFF2-40B4-BE49-F238E27FC236}">
                    <a16:creationId xmlns:a16="http://schemas.microsoft.com/office/drawing/2014/main" id="{CD5790B8-C9A9-5813-E731-45C737BBF9D9}"/>
                  </a:ext>
                </a:extLst>
              </xdr:cNvPr>
              <xdr:cNvSpPr/>
            </xdr:nvSpPr>
            <xdr:spPr>
              <a:xfrm>
                <a:off x="8258175" y="5753100"/>
                <a:ext cx="54000" cy="54000"/>
              </a:xfrm>
              <a:prstGeom prst="ellipse">
                <a:avLst/>
              </a:prstGeom>
              <a:solidFill>
                <a:schemeClr val="tx1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GB" sz="1100"/>
              </a:p>
            </xdr:txBody>
          </xdr:sp>
          <xdr:sp macro="" textlink="">
            <xdr:nvSpPr>
              <xdr:cNvPr id="34" name="Oval 33">
                <a:extLst>
                  <a:ext uri="{FF2B5EF4-FFF2-40B4-BE49-F238E27FC236}">
                    <a16:creationId xmlns:a16="http://schemas.microsoft.com/office/drawing/2014/main" id="{F6FC61E4-E3DC-2580-DCDE-D85F5AB93456}"/>
                  </a:ext>
                </a:extLst>
              </xdr:cNvPr>
              <xdr:cNvSpPr/>
            </xdr:nvSpPr>
            <xdr:spPr>
              <a:xfrm>
                <a:off x="7924800" y="5762625"/>
                <a:ext cx="54000" cy="54000"/>
              </a:xfrm>
              <a:prstGeom prst="ellipse">
                <a:avLst/>
              </a:prstGeom>
              <a:solidFill>
                <a:schemeClr val="tx1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GB" sz="1100"/>
              </a:p>
            </xdr:txBody>
          </xdr:sp>
        </xdr:grpSp>
      </xdr:grpSp>
    </xdr:grpSp>
    <xdr:clientData/>
  </xdr:twoCellAnchor>
  <xdr:oneCellAnchor>
    <xdr:from>
      <xdr:col>5</xdr:col>
      <xdr:colOff>1219200</xdr:colOff>
      <xdr:row>26</xdr:row>
      <xdr:rowOff>28575</xdr:rowOff>
    </xdr:from>
    <xdr:ext cx="256160" cy="264560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2073A107-7F93-3789-783C-BA4444C58258}"/>
            </a:ext>
          </a:extLst>
        </xdr:cNvPr>
        <xdr:cNvSpPr txBox="1"/>
      </xdr:nvSpPr>
      <xdr:spPr>
        <a:xfrm>
          <a:off x="7172325" y="531495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1</a:t>
          </a:r>
        </a:p>
      </xdr:txBody>
    </xdr:sp>
    <xdr:clientData/>
  </xdr:oneCellAnchor>
  <xdr:oneCellAnchor>
    <xdr:from>
      <xdr:col>5</xdr:col>
      <xdr:colOff>1571625</xdr:colOff>
      <xdr:row>26</xdr:row>
      <xdr:rowOff>9525</xdr:rowOff>
    </xdr:from>
    <xdr:ext cx="256160" cy="264560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5F84011C-95F8-4C49-A3B2-843623022ED3}"/>
            </a:ext>
          </a:extLst>
        </xdr:cNvPr>
        <xdr:cNvSpPr txBox="1"/>
      </xdr:nvSpPr>
      <xdr:spPr>
        <a:xfrm>
          <a:off x="7524750" y="529590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2</a:t>
          </a:r>
        </a:p>
      </xdr:txBody>
    </xdr:sp>
    <xdr:clientData/>
  </xdr:oneCellAnchor>
  <xdr:oneCellAnchor>
    <xdr:from>
      <xdr:col>6</xdr:col>
      <xdr:colOff>304800</xdr:colOff>
      <xdr:row>26</xdr:row>
      <xdr:rowOff>0</xdr:rowOff>
    </xdr:from>
    <xdr:ext cx="256160" cy="264560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CA2C4787-C14A-405D-A4F8-20583B318A45}"/>
            </a:ext>
          </a:extLst>
        </xdr:cNvPr>
        <xdr:cNvSpPr txBox="1"/>
      </xdr:nvSpPr>
      <xdr:spPr>
        <a:xfrm>
          <a:off x="7858125" y="5286375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3</a:t>
          </a:r>
        </a:p>
      </xdr:txBody>
    </xdr:sp>
    <xdr:clientData/>
  </xdr:oneCellAnchor>
  <xdr:oneCellAnchor>
    <xdr:from>
      <xdr:col>5</xdr:col>
      <xdr:colOff>1219200</xdr:colOff>
      <xdr:row>27</xdr:row>
      <xdr:rowOff>152400</xdr:rowOff>
    </xdr:from>
    <xdr:ext cx="256160" cy="264560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AA107C09-56BB-4B89-8CCF-11FCBF86620B}"/>
            </a:ext>
          </a:extLst>
        </xdr:cNvPr>
        <xdr:cNvSpPr txBox="1"/>
      </xdr:nvSpPr>
      <xdr:spPr>
        <a:xfrm>
          <a:off x="7172325" y="5629275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4</a:t>
          </a:r>
        </a:p>
      </xdr:txBody>
    </xdr:sp>
    <xdr:clientData/>
  </xdr:oneCellAnchor>
  <xdr:oneCellAnchor>
    <xdr:from>
      <xdr:col>5</xdr:col>
      <xdr:colOff>1562100</xdr:colOff>
      <xdr:row>27</xdr:row>
      <xdr:rowOff>161925</xdr:rowOff>
    </xdr:from>
    <xdr:ext cx="256160" cy="264560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B626C0C2-337B-4B69-BC4F-680BEF77178A}"/>
            </a:ext>
          </a:extLst>
        </xdr:cNvPr>
        <xdr:cNvSpPr txBox="1"/>
      </xdr:nvSpPr>
      <xdr:spPr>
        <a:xfrm>
          <a:off x="7515225" y="563880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5</a:t>
          </a:r>
        </a:p>
      </xdr:txBody>
    </xdr:sp>
    <xdr:clientData/>
  </xdr:oneCellAnchor>
  <xdr:oneCellAnchor>
    <xdr:from>
      <xdr:col>6</xdr:col>
      <xdr:colOff>314325</xdr:colOff>
      <xdr:row>27</xdr:row>
      <xdr:rowOff>142875</xdr:rowOff>
    </xdr:from>
    <xdr:ext cx="256160" cy="264560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C98801D2-F4E6-48FA-8205-4456E827E949}"/>
            </a:ext>
          </a:extLst>
        </xdr:cNvPr>
        <xdr:cNvSpPr txBox="1"/>
      </xdr:nvSpPr>
      <xdr:spPr>
        <a:xfrm>
          <a:off x="7867650" y="561975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6</a:t>
          </a:r>
        </a:p>
      </xdr:txBody>
    </xdr:sp>
    <xdr:clientData/>
  </xdr:oneCellAnchor>
  <xdr:oneCellAnchor>
    <xdr:from>
      <xdr:col>5</xdr:col>
      <xdr:colOff>1238250</xdr:colOff>
      <xdr:row>29</xdr:row>
      <xdr:rowOff>123825</xdr:rowOff>
    </xdr:from>
    <xdr:ext cx="256160" cy="264560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61241632-3869-469E-AA14-4B0BE53F46D2}"/>
            </a:ext>
          </a:extLst>
        </xdr:cNvPr>
        <xdr:cNvSpPr txBox="1"/>
      </xdr:nvSpPr>
      <xdr:spPr>
        <a:xfrm>
          <a:off x="7191375" y="598170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7</a:t>
          </a:r>
        </a:p>
      </xdr:txBody>
    </xdr:sp>
    <xdr:clientData/>
  </xdr:oneCellAnchor>
  <xdr:oneCellAnchor>
    <xdr:from>
      <xdr:col>5</xdr:col>
      <xdr:colOff>1571625</xdr:colOff>
      <xdr:row>29</xdr:row>
      <xdr:rowOff>104775</xdr:rowOff>
    </xdr:from>
    <xdr:ext cx="256160" cy="264560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59AF2E9A-D9DB-41C9-AA02-13533A7C5CE2}"/>
            </a:ext>
          </a:extLst>
        </xdr:cNvPr>
        <xdr:cNvSpPr txBox="1"/>
      </xdr:nvSpPr>
      <xdr:spPr>
        <a:xfrm>
          <a:off x="7524750" y="596265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8</a:t>
          </a:r>
        </a:p>
      </xdr:txBody>
    </xdr:sp>
    <xdr:clientData/>
  </xdr:oneCellAnchor>
  <xdr:oneCellAnchor>
    <xdr:from>
      <xdr:col>6</xdr:col>
      <xdr:colOff>304800</xdr:colOff>
      <xdr:row>29</xdr:row>
      <xdr:rowOff>85725</xdr:rowOff>
    </xdr:from>
    <xdr:ext cx="256160" cy="264560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82EB1793-2F45-4775-8573-35512738A1A1}"/>
            </a:ext>
          </a:extLst>
        </xdr:cNvPr>
        <xdr:cNvSpPr txBox="1"/>
      </xdr:nvSpPr>
      <xdr:spPr>
        <a:xfrm>
          <a:off x="7858125" y="594360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9</a:t>
          </a:r>
        </a:p>
      </xdr:txBody>
    </xdr:sp>
    <xdr:clientData/>
  </xdr:oneCellAnchor>
  <xdr:oneCellAnchor>
    <xdr:from>
      <xdr:col>6</xdr:col>
      <xdr:colOff>228600</xdr:colOff>
      <xdr:row>2</xdr:row>
      <xdr:rowOff>38100</xdr:rowOff>
    </xdr:from>
    <xdr:ext cx="5457826" cy="1470146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98663319-B7B0-4CE2-A31B-768E91429E67}"/>
            </a:ext>
          </a:extLst>
        </xdr:cNvPr>
        <xdr:cNvSpPr txBox="1"/>
      </xdr:nvSpPr>
      <xdr:spPr>
        <a:xfrm>
          <a:off x="7772400" y="561975"/>
          <a:ext cx="5457826" cy="1470146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 b="1"/>
            <a:t>Instructions:</a:t>
          </a:r>
          <a:endParaRPr lang="en-GB" sz="1100"/>
        </a:p>
        <a:p>
          <a:r>
            <a:rPr lang="en-GB" sz="1100"/>
            <a:t>1. Check</a:t>
          </a:r>
          <a:r>
            <a:rPr lang="en-GB" sz="1100" baseline="0"/>
            <a:t> the distance between the rods in cell B13, it should be 120 mm</a:t>
          </a:r>
        </a:p>
        <a:p>
          <a:r>
            <a:rPr lang="en-GB" sz="1100" baseline="0"/>
            <a:t>2. Copy the values from BC_TRA_GEOMETRIC_LINEARITY_DISTORTION.csv into cells B17:B22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3. Copy the values from BC_SAG_GEOMETRIC_LINEARITY_DISTORTION.csv into cells E17:E22</a:t>
          </a:r>
          <a:endParaRPr lang="en-GB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4. Copy the values from BC_COR_GEOMETRIC_LINEARITY_DISTORTION.csv into cells F17:F22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5. Copy BC_TRA_GEOMETRIC_LINEARITY_AND_DISTORTION_LINES.png over cell A38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6. Copy BC_SAG_GEOMETRIC_LINEARITY_AND_DISTORTION_LINES.png over cell D38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7. Copy BC_COR_GEOMETRIC_LINEARITY_AND_DISTORTION_LINES.png over cell H38</a:t>
          </a:r>
          <a:endParaRPr lang="en-GB">
            <a:effectLst/>
          </a:endParaRPr>
        </a:p>
      </xdr:txBody>
    </xdr:sp>
    <xdr:clientData/>
  </xdr:oneCellAnchor>
  <xdr:twoCellAnchor editAs="oneCell">
    <xdr:from>
      <xdr:col>0</xdr:col>
      <xdr:colOff>19050</xdr:colOff>
      <xdr:row>37</xdr:row>
      <xdr:rowOff>28575</xdr:rowOff>
    </xdr:from>
    <xdr:to>
      <xdr:col>1</xdr:col>
      <xdr:colOff>676275</xdr:colOff>
      <xdr:row>49</xdr:row>
      <xdr:rowOff>180975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5CCDB5A-87FA-FAEA-E3C0-DB1E22F67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7219950"/>
          <a:ext cx="2438400" cy="24384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37</xdr:row>
      <xdr:rowOff>19050</xdr:rowOff>
    </xdr:from>
    <xdr:to>
      <xdr:col>5</xdr:col>
      <xdr:colOff>847725</xdr:colOff>
      <xdr:row>49</xdr:row>
      <xdr:rowOff>171450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FA32930-EE11-762E-FA73-8DC97648E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2925" y="7210425"/>
          <a:ext cx="2438400" cy="2438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</xdr:row>
      <xdr:rowOff>0</xdr:rowOff>
    </xdr:from>
    <xdr:to>
      <xdr:col>9</xdr:col>
      <xdr:colOff>952500</xdr:colOff>
      <xdr:row>49</xdr:row>
      <xdr:rowOff>152400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AC74AD9E-2820-D1B2-6C5E-AD22C3B65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8175" y="7191375"/>
          <a:ext cx="2438400" cy="24384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292101</xdr:colOff>
      <xdr:row>6</xdr:row>
      <xdr:rowOff>50800</xdr:rowOff>
    </xdr:from>
    <xdr:ext cx="4597400" cy="953466"/>
    <xdr:sp macro="" textlink="">
      <xdr:nvSpPr>
        <xdr:cNvPr id="71" name="TextBox 13">
          <a:extLst>
            <a:ext uri="{FF2B5EF4-FFF2-40B4-BE49-F238E27FC236}">
              <a16:creationId xmlns:a16="http://schemas.microsoft.com/office/drawing/2014/main" id="{DDC5AAF1-A7D2-2F47-A538-AD090DB872C4}"/>
            </a:ext>
          </a:extLst>
        </xdr:cNvPr>
        <xdr:cNvSpPr txBox="1"/>
      </xdr:nvSpPr>
      <xdr:spPr>
        <a:xfrm>
          <a:off x="4549776" y="1336675"/>
          <a:ext cx="4597400" cy="953466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 b="1"/>
            <a:t>Instructions: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 Enter the frequency encode matrix size into cell B8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2. Enter the field-of-view into cell B9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3. Follow the instructions included in sheets "Tra Slice Width", "Sag Slice Width" and " Cor Slice Width"</a:t>
          </a:r>
          <a:endParaRPr lang="en-GB" sz="1100" baseline="0"/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574674</xdr:colOff>
      <xdr:row>9</xdr:row>
      <xdr:rowOff>188911</xdr:rowOff>
    </xdr:from>
    <xdr:to>
      <xdr:col>12</xdr:col>
      <xdr:colOff>484874</xdr:colOff>
      <xdr:row>32</xdr:row>
      <xdr:rowOff>136936</xdr:rowOff>
    </xdr:to>
    <xdr:graphicFrame macro="">
      <xdr:nvGraphicFramePr>
        <xdr:cNvPr id="332" name="Chart 1">
          <a:extLst>
            <a:ext uri="{FF2B5EF4-FFF2-40B4-BE49-F238E27FC236}">
              <a16:creationId xmlns:a16="http://schemas.microsoft.com/office/drawing/2014/main" id="{45CA5080-3842-445F-A28F-3269A01AB3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577850</xdr:colOff>
      <xdr:row>33</xdr:row>
      <xdr:rowOff>114299</xdr:rowOff>
    </xdr:from>
    <xdr:to>
      <xdr:col>12</xdr:col>
      <xdr:colOff>488050</xdr:colOff>
      <xdr:row>56</xdr:row>
      <xdr:rowOff>52799</xdr:rowOff>
    </xdr:to>
    <xdr:graphicFrame macro="">
      <xdr:nvGraphicFramePr>
        <xdr:cNvPr id="333" name="Chart 2">
          <a:extLst>
            <a:ext uri="{FF2B5EF4-FFF2-40B4-BE49-F238E27FC236}">
              <a16:creationId xmlns:a16="http://schemas.microsoft.com/office/drawing/2014/main" id="{B6E453FE-AD07-4165-8277-9468766DED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2</xdr:col>
      <xdr:colOff>317500</xdr:colOff>
      <xdr:row>0</xdr:row>
      <xdr:rowOff>139701</xdr:rowOff>
    </xdr:from>
    <xdr:ext cx="6642100" cy="1546224"/>
    <xdr:sp macro="" textlink="">
      <xdr:nvSpPr>
        <xdr:cNvPr id="331" name="TextBox 5">
          <a:extLst>
            <a:ext uri="{FF2B5EF4-FFF2-40B4-BE49-F238E27FC236}">
              <a16:creationId xmlns:a16="http://schemas.microsoft.com/office/drawing/2014/main" id="{BCCDFD40-E9E4-1645-8823-28D9A2DC8C7A}"/>
            </a:ext>
          </a:extLst>
        </xdr:cNvPr>
        <xdr:cNvSpPr txBox="1"/>
      </xdr:nvSpPr>
      <xdr:spPr>
        <a:xfrm>
          <a:off x="3908425" y="139701"/>
          <a:ext cx="6642100" cy="1546224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GB" sz="1100" b="1"/>
            <a:t>Instructions:</a:t>
          </a:r>
          <a:endParaRPr lang="en-GB" sz="1100"/>
        </a:p>
        <a:p>
          <a:r>
            <a:rPr lang="en-GB" sz="1100"/>
            <a:t>1. Copy the values from BC_TRA_SLICE_</a:t>
          </a:r>
          <a:r>
            <a:rPr lang="en-GB" sz="1100" baseline="0"/>
            <a:t>WIDTH_1.csv into cells B12:B131</a:t>
          </a:r>
        </a:p>
        <a:p>
          <a:r>
            <a:rPr lang="en-GB" sz="1100" baseline="0"/>
            <a:t>2. </a:t>
          </a:r>
          <a:r>
            <a:rPr lang="en-GB" sz="1100"/>
            <a:t>Copy the values from BC_TRA_SLICE_</a:t>
          </a:r>
          <a:r>
            <a:rPr lang="en-GB" sz="1100" baseline="0"/>
            <a:t>WIDTH_2.csv into cells C12:C131</a:t>
          </a:r>
        </a:p>
        <a:p>
          <a:r>
            <a:rPr lang="en-GB" sz="1100" baseline="0"/>
            <a:t>3. Check the Baseline shown in the Profile 1 chart. If necessary adjust the position, using the offset in cell B2</a:t>
          </a:r>
        </a:p>
        <a:p>
          <a:r>
            <a:rPr lang="en-GB" sz="1100" baseline="0"/>
            <a:t>4. Check the Minimum shown in the Profile 1 chart . If necessary adjust the position, using the offset in cell B3</a:t>
          </a:r>
        </a:p>
        <a:p>
          <a:r>
            <a:rPr lang="en-GB" sz="1100" baseline="0"/>
            <a:t>5. Check the Baseline shown in the Profile 2 chart. If necessary adjust the position, using the offset in cell B4</a:t>
          </a:r>
        </a:p>
        <a:p>
          <a:r>
            <a:rPr lang="en-GB" sz="1100" baseline="0"/>
            <a:t>6. Check the Minimum shown in the Profile 2 chart . If necessary adjust the position, using the offset in cell B5</a:t>
          </a:r>
        </a:p>
        <a:p>
          <a:r>
            <a:rPr lang="en-GB" sz="1100"/>
            <a:t>7. </a:t>
          </a: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Copy BC_TRA_SLICE_WIDTH_ROIs.png over cell N11</a:t>
          </a:r>
          <a:endParaRPr lang="en-GB" sz="1100"/>
        </a:p>
        <a:p>
          <a:r>
            <a:rPr lang="en-GB" sz="1100"/>
            <a:t> </a:t>
          </a:r>
          <a:endParaRPr lang="en-GB">
            <a:effectLst/>
          </a:endParaRPr>
        </a:p>
      </xdr:txBody>
    </xdr:sp>
    <xdr:clientData/>
  </xdr:oneCellAnchor>
  <xdr:twoCellAnchor editAs="oneCell">
    <xdr:from>
      <xdr:col>13</xdr:col>
      <xdr:colOff>66675</xdr:colOff>
      <xdr:row>9</xdr:row>
      <xdr:rowOff>47625</xdr:rowOff>
    </xdr:from>
    <xdr:to>
      <xdr:col>17</xdr:col>
      <xdr:colOff>142875</xdr:colOff>
      <xdr:row>22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4B9A8E-B66F-1B2D-975E-E6F6C66E1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63475" y="1762125"/>
          <a:ext cx="2438400" cy="24384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574674</xdr:colOff>
      <xdr:row>9</xdr:row>
      <xdr:rowOff>188911</xdr:rowOff>
    </xdr:from>
    <xdr:to>
      <xdr:col>12</xdr:col>
      <xdr:colOff>484874</xdr:colOff>
      <xdr:row>32</xdr:row>
      <xdr:rowOff>136936</xdr:rowOff>
    </xdr:to>
    <xdr:graphicFrame macro="">
      <xdr:nvGraphicFramePr>
        <xdr:cNvPr id="12" name="Chart 1">
          <a:extLst>
            <a:ext uri="{FF2B5EF4-FFF2-40B4-BE49-F238E27FC236}">
              <a16:creationId xmlns:a16="http://schemas.microsoft.com/office/drawing/2014/main" id="{365B134F-E9B4-B348-AA6A-54F27CC5B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577850</xdr:colOff>
      <xdr:row>33</xdr:row>
      <xdr:rowOff>114299</xdr:rowOff>
    </xdr:from>
    <xdr:to>
      <xdr:col>12</xdr:col>
      <xdr:colOff>488050</xdr:colOff>
      <xdr:row>56</xdr:row>
      <xdr:rowOff>52799</xdr:rowOff>
    </xdr:to>
    <xdr:graphicFrame macro="">
      <xdr:nvGraphicFramePr>
        <xdr:cNvPr id="20" name="Chart 2">
          <a:extLst>
            <a:ext uri="{FF2B5EF4-FFF2-40B4-BE49-F238E27FC236}">
              <a16:creationId xmlns:a16="http://schemas.microsoft.com/office/drawing/2014/main" id="{E6A47E71-95E1-744F-9DC7-3EF42CAF5A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2</xdr:col>
      <xdr:colOff>317500</xdr:colOff>
      <xdr:row>0</xdr:row>
      <xdr:rowOff>139700</xdr:rowOff>
    </xdr:from>
    <xdr:ext cx="6642100" cy="1555749"/>
    <xdr:sp macro="" textlink="">
      <xdr:nvSpPr>
        <xdr:cNvPr id="32" name="TextBox 3">
          <a:extLst>
            <a:ext uri="{FF2B5EF4-FFF2-40B4-BE49-F238E27FC236}">
              <a16:creationId xmlns:a16="http://schemas.microsoft.com/office/drawing/2014/main" id="{1C12EC40-A503-B048-A8F5-DD7FF04C7630}"/>
            </a:ext>
          </a:extLst>
        </xdr:cNvPr>
        <xdr:cNvSpPr txBox="1"/>
      </xdr:nvSpPr>
      <xdr:spPr>
        <a:xfrm>
          <a:off x="3908425" y="139700"/>
          <a:ext cx="6642100" cy="1555749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GB" sz="1100" b="1"/>
            <a:t>Instructions:</a:t>
          </a:r>
          <a:endParaRPr lang="en-GB" sz="1100"/>
        </a:p>
        <a:p>
          <a:r>
            <a:rPr lang="en-GB" sz="1100"/>
            <a:t>1. Copy the values from BC_SAG_SLICE_</a:t>
          </a:r>
          <a:r>
            <a:rPr lang="en-GB" sz="1100" baseline="0"/>
            <a:t>WIDTH_1.csv into cells B12:B131</a:t>
          </a:r>
        </a:p>
        <a:p>
          <a:r>
            <a:rPr lang="en-GB" sz="1100" baseline="0"/>
            <a:t>2. </a:t>
          </a:r>
          <a:r>
            <a:rPr lang="en-GB" sz="1100"/>
            <a:t>Copy the values from BC_SAG_SLICE_</a:t>
          </a:r>
          <a:r>
            <a:rPr lang="en-GB" sz="1100" baseline="0"/>
            <a:t>WIDTH_2.csv into cells C12:C131</a:t>
          </a:r>
        </a:p>
        <a:p>
          <a:r>
            <a:rPr lang="en-GB" sz="1100" baseline="0"/>
            <a:t>3. Check the Baseline shown in the Profile 1 chart. If necessary adjust the position, using the offset in cell B2</a:t>
          </a:r>
        </a:p>
        <a:p>
          <a:r>
            <a:rPr lang="en-GB" sz="1100" baseline="0"/>
            <a:t>4. Check the Minimum shown in the Profile 1 chart . If necessary adjust the position, using the offset in cell B3</a:t>
          </a:r>
        </a:p>
        <a:p>
          <a:r>
            <a:rPr lang="en-GB" sz="1100" baseline="0"/>
            <a:t>5. Check the Baseline shown in the Profile 2 chart. If necessary adjust the position, using the offset in cell B4</a:t>
          </a:r>
        </a:p>
        <a:p>
          <a:r>
            <a:rPr lang="en-GB" sz="1100" baseline="0"/>
            <a:t>6. Check the Minimum shown in the Profile 2 chart . If necessary adjust the position, using the offset in cell B5</a:t>
          </a:r>
        </a:p>
        <a:p>
          <a:r>
            <a:rPr lang="en-GB" sz="1100"/>
            <a:t>7. </a:t>
          </a: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Copy BC_SAG_SLICE_WIDTH_ROIs.png over cell N11</a:t>
          </a:r>
          <a:endParaRPr lang="en-GB" sz="1100"/>
        </a:p>
        <a:p>
          <a:r>
            <a:rPr lang="en-GB" sz="1100"/>
            <a:t> </a:t>
          </a:r>
          <a:endParaRPr lang="en-GB">
            <a:effectLst/>
          </a:endParaRPr>
        </a:p>
      </xdr:txBody>
    </xdr:sp>
    <xdr:clientData/>
  </xdr:oneCellAnchor>
  <xdr:twoCellAnchor editAs="oneCell">
    <xdr:from>
      <xdr:col>13</xdr:col>
      <xdr:colOff>28575</xdr:colOff>
      <xdr:row>9</xdr:row>
      <xdr:rowOff>85725</xdr:rowOff>
    </xdr:from>
    <xdr:to>
      <xdr:col>17</xdr:col>
      <xdr:colOff>104775</xdr:colOff>
      <xdr:row>22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A69192-3A68-E8CA-7675-C042962B1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25375" y="1800225"/>
          <a:ext cx="2438400" cy="24384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574674</xdr:colOff>
      <xdr:row>9</xdr:row>
      <xdr:rowOff>188911</xdr:rowOff>
    </xdr:from>
    <xdr:to>
      <xdr:col>12</xdr:col>
      <xdr:colOff>484874</xdr:colOff>
      <xdr:row>32</xdr:row>
      <xdr:rowOff>136936</xdr:rowOff>
    </xdr:to>
    <xdr:graphicFrame macro="">
      <xdr:nvGraphicFramePr>
        <xdr:cNvPr id="12" name="Chart 1">
          <a:extLst>
            <a:ext uri="{FF2B5EF4-FFF2-40B4-BE49-F238E27FC236}">
              <a16:creationId xmlns:a16="http://schemas.microsoft.com/office/drawing/2014/main" id="{32DED342-44B6-0643-9536-1DBAAE5F51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577850</xdr:colOff>
      <xdr:row>33</xdr:row>
      <xdr:rowOff>114299</xdr:rowOff>
    </xdr:from>
    <xdr:to>
      <xdr:col>12</xdr:col>
      <xdr:colOff>488050</xdr:colOff>
      <xdr:row>56</xdr:row>
      <xdr:rowOff>52799</xdr:rowOff>
    </xdr:to>
    <xdr:graphicFrame macro="">
      <xdr:nvGraphicFramePr>
        <xdr:cNvPr id="20" name="Chart 2">
          <a:extLst>
            <a:ext uri="{FF2B5EF4-FFF2-40B4-BE49-F238E27FC236}">
              <a16:creationId xmlns:a16="http://schemas.microsoft.com/office/drawing/2014/main" id="{34ECB62B-0882-EE44-BC38-E728B0E0C5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2</xdr:col>
      <xdr:colOff>317500</xdr:colOff>
      <xdr:row>0</xdr:row>
      <xdr:rowOff>139701</xdr:rowOff>
    </xdr:from>
    <xdr:ext cx="6642100" cy="1508124"/>
    <xdr:sp macro="" textlink="">
      <xdr:nvSpPr>
        <xdr:cNvPr id="32" name="TextBox 3">
          <a:extLst>
            <a:ext uri="{FF2B5EF4-FFF2-40B4-BE49-F238E27FC236}">
              <a16:creationId xmlns:a16="http://schemas.microsoft.com/office/drawing/2014/main" id="{4C90F357-AF02-BD4A-9915-29F607AFA7D3}"/>
            </a:ext>
          </a:extLst>
        </xdr:cNvPr>
        <xdr:cNvSpPr txBox="1"/>
      </xdr:nvSpPr>
      <xdr:spPr>
        <a:xfrm>
          <a:off x="3908425" y="139701"/>
          <a:ext cx="6642100" cy="1508124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GB" sz="1100" b="1"/>
            <a:t>Instructions:</a:t>
          </a:r>
          <a:endParaRPr lang="en-GB" sz="1100"/>
        </a:p>
        <a:p>
          <a:r>
            <a:rPr lang="en-GB" sz="1100"/>
            <a:t>1. Copy the values from BC_COR_SLICE_</a:t>
          </a:r>
          <a:r>
            <a:rPr lang="en-GB" sz="1100" baseline="0"/>
            <a:t>WIDTH_1.csv into cells B12:B131</a:t>
          </a:r>
        </a:p>
        <a:p>
          <a:r>
            <a:rPr lang="en-GB" sz="1100" baseline="0"/>
            <a:t>2. </a:t>
          </a:r>
          <a:r>
            <a:rPr lang="en-GB" sz="1100"/>
            <a:t>Copy the values from BC_COR_SLICE_</a:t>
          </a:r>
          <a:r>
            <a:rPr lang="en-GB" sz="1100" baseline="0"/>
            <a:t>WIDTH_2.csv into cells C12:C131</a:t>
          </a:r>
        </a:p>
        <a:p>
          <a:r>
            <a:rPr lang="en-GB" sz="1100" baseline="0"/>
            <a:t>3. Check the Baseline shown in the Profile 1 chart. If necessary adjust the position, using the offset in cell B2</a:t>
          </a:r>
        </a:p>
        <a:p>
          <a:r>
            <a:rPr lang="en-GB" sz="1100" baseline="0"/>
            <a:t>4. Check the Minimum shown in the Profile 1 chart . If necessary adjust the position, using the offset in cell B3</a:t>
          </a:r>
        </a:p>
        <a:p>
          <a:r>
            <a:rPr lang="en-GB" sz="1100" baseline="0"/>
            <a:t>5. Check the Baseline shown in the Profile 2 chart. If necessary adjust the position, using the offset in cell B4</a:t>
          </a:r>
        </a:p>
        <a:p>
          <a:r>
            <a:rPr lang="en-GB" sz="1100" baseline="0"/>
            <a:t>6. Check the Minimum shown in the Profile 2 chart . If necessary adjust the position, using the offset in cell B5</a:t>
          </a:r>
        </a:p>
        <a:p>
          <a:r>
            <a:rPr lang="en-GB" sz="1100" baseline="0"/>
            <a:t>7. Copy BC_COR_SLICE_WIDTH_ROIs.png over cell N11</a:t>
          </a:r>
        </a:p>
        <a:p>
          <a:endParaRPr lang="en-GB" sz="1100"/>
        </a:p>
        <a:p>
          <a:r>
            <a:rPr lang="en-GB" sz="1100"/>
            <a:t> </a:t>
          </a:r>
          <a:endParaRPr lang="en-GB">
            <a:effectLst/>
          </a:endParaRPr>
        </a:p>
      </xdr:txBody>
    </xdr:sp>
    <xdr:clientData/>
  </xdr:oneCellAnchor>
  <xdr:twoCellAnchor editAs="oneCell">
    <xdr:from>
      <xdr:col>13</xdr:col>
      <xdr:colOff>66675</xdr:colOff>
      <xdr:row>9</xdr:row>
      <xdr:rowOff>57150</xdr:rowOff>
    </xdr:from>
    <xdr:to>
      <xdr:col>17</xdr:col>
      <xdr:colOff>142875</xdr:colOff>
      <xdr:row>22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6452D8-8B9F-917E-6551-AFF7A2AB3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63475" y="1771650"/>
          <a:ext cx="2438400" cy="24384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666750</xdr:colOff>
      <xdr:row>1</xdr:row>
      <xdr:rowOff>109536</xdr:rowOff>
    </xdr:from>
    <xdr:to>
      <xdr:col>8</xdr:col>
      <xdr:colOff>809625</xdr:colOff>
      <xdr:row>14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9960778-8D8B-A5E2-2D70-1446572DD6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</xdr:col>
      <xdr:colOff>161924</xdr:colOff>
      <xdr:row>5</xdr:row>
      <xdr:rowOff>9525</xdr:rowOff>
    </xdr:from>
    <xdr:ext cx="4276725" cy="1125693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11701360-FE6B-49F9-BCA3-3489E48F4893}"/>
            </a:ext>
          </a:extLst>
        </xdr:cNvPr>
        <xdr:cNvSpPr txBox="1"/>
      </xdr:nvSpPr>
      <xdr:spPr>
        <a:xfrm>
          <a:off x="3267074" y="1104900"/>
          <a:ext cx="4276725" cy="1125693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 b="1"/>
            <a:t>Instructions:</a:t>
          </a:r>
          <a:endParaRPr lang="en-GB" sz="1100"/>
        </a:p>
        <a:p>
          <a:r>
            <a:rPr lang="en-GB" sz="1100" baseline="0"/>
            <a:t>1. Enter the slice thickness into cell B7</a:t>
          </a:r>
        </a:p>
        <a:p>
          <a:r>
            <a:rPr lang="en-GB" sz="1100" baseline="0"/>
            <a:t>2. Enter the slice gap in cell B8</a:t>
          </a:r>
        </a:p>
        <a:p>
          <a:r>
            <a:rPr lang="en-GB" sz="1100" baseline="0"/>
            <a:t>3. Copy the values from BC_TRA_SLICE_POSITION.csv into cells B17:C43</a:t>
          </a:r>
        </a:p>
        <a:p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4. Copy BC_TRA_SLICE_POSITION_LINES.png over cell K3</a:t>
          </a:r>
        </a:p>
        <a:p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5. Copy the Slice Position Error chart into the report</a:t>
          </a:r>
          <a:endParaRPr lang="en-GB">
            <a:effectLst/>
          </a:endParaRPr>
        </a:p>
      </xdr:txBody>
    </xdr:sp>
    <xdr:clientData/>
  </xdr:oneCellAnchor>
  <xdr:twoCellAnchor editAs="oneCell">
    <xdr:from>
      <xdr:col>10</xdr:col>
      <xdr:colOff>38100</xdr:colOff>
      <xdr:row>2</xdr:row>
      <xdr:rowOff>28575</xdr:rowOff>
    </xdr:from>
    <xdr:to>
      <xdr:col>23</xdr:col>
      <xdr:colOff>133350</xdr:colOff>
      <xdr:row>36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F6975D-A1D0-865D-CF45-3C35458FD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63750" y="552450"/>
          <a:ext cx="7772400" cy="6477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795337</xdr:colOff>
      <xdr:row>9</xdr:row>
      <xdr:rowOff>185737</xdr:rowOff>
    </xdr:from>
    <xdr:to>
      <xdr:col>13</xdr:col>
      <xdr:colOff>592462</xdr:colOff>
      <xdr:row>25</xdr:row>
      <xdr:rowOff>17737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F289D0-8F21-A91A-E03B-988C9BF99F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795337</xdr:colOff>
      <xdr:row>25</xdr:row>
      <xdr:rowOff>185737</xdr:rowOff>
    </xdr:from>
    <xdr:to>
      <xdr:col>13</xdr:col>
      <xdr:colOff>590550</xdr:colOff>
      <xdr:row>41</xdr:row>
      <xdr:rowOff>17737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10F1B2D2-DC4E-9277-91BA-79D47BEC41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24212" y="5091112"/>
              <a:ext cx="7500938" cy="288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oneCellAnchor>
    <xdr:from>
      <xdr:col>5</xdr:col>
      <xdr:colOff>257174</xdr:colOff>
      <xdr:row>2</xdr:row>
      <xdr:rowOff>19050</xdr:rowOff>
    </xdr:from>
    <xdr:ext cx="4619625" cy="78124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2D557693-7E31-425F-8F6B-85F45451BC8F}"/>
            </a:ext>
          </a:extLst>
        </xdr:cNvPr>
        <xdr:cNvSpPr txBox="1"/>
      </xdr:nvSpPr>
      <xdr:spPr>
        <a:xfrm>
          <a:off x="5086349" y="542925"/>
          <a:ext cx="4619625" cy="781240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 b="1"/>
            <a:t>Instructions:</a:t>
          </a:r>
          <a:endParaRPr lang="en-GB" sz="1100"/>
        </a:p>
        <a:p>
          <a:r>
            <a:rPr lang="en-GB" sz="1100" baseline="0"/>
            <a:t>1. Copy the values from HC_TRA_EPI_STABILITY.csv into cells A12:A111</a:t>
          </a:r>
        </a:p>
        <a:p>
          <a:r>
            <a:rPr lang="en-GB" sz="1100" baseline="0">
              <a:effectLst/>
            </a:rPr>
            <a:t>2. Copy HC_TRA_EPI_STABILITY_ROI.png over cell P11</a:t>
          </a:r>
        </a:p>
        <a:p>
          <a:r>
            <a:rPr lang="en-GB" sz="1100" baseline="0">
              <a:effectLst/>
            </a:rPr>
            <a:t>3. Copy the Slice Variation Over Time into the report</a:t>
          </a:r>
          <a:endParaRPr lang="en-GB">
            <a:effectLst/>
          </a:endParaRPr>
        </a:p>
      </xdr:txBody>
    </xdr:sp>
    <xdr:clientData/>
  </xdr:oneCellAnchor>
  <xdr:twoCellAnchor editAs="oneCell">
    <xdr:from>
      <xdr:col>15</xdr:col>
      <xdr:colOff>0</xdr:colOff>
      <xdr:row>10</xdr:row>
      <xdr:rowOff>0</xdr:rowOff>
    </xdr:from>
    <xdr:to>
      <xdr:col>19</xdr:col>
      <xdr:colOff>76200</xdr:colOff>
      <xdr:row>22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1D50D25-6F17-B28E-2589-B2FED82ED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5700" y="2047875"/>
          <a:ext cx="2438400" cy="24384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590550</xdr:colOff>
      <xdr:row>0</xdr:row>
      <xdr:rowOff>66675</xdr:rowOff>
    </xdr:from>
    <xdr:ext cx="4505325" cy="609013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FA1AFD6-60B0-4708-8F92-50770F49C418}"/>
            </a:ext>
          </a:extLst>
        </xdr:cNvPr>
        <xdr:cNvSpPr txBox="1"/>
      </xdr:nvSpPr>
      <xdr:spPr>
        <a:xfrm>
          <a:off x="3695700" y="66675"/>
          <a:ext cx="4505325" cy="609013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 b="1"/>
            <a:t>Instructions: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1. </a:t>
          </a: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Fill in the name of the system being tested and the year of test in cell B2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2. Copy the completed tables into the report.</a:t>
          </a:r>
          <a:endParaRPr lang="en-GB" sz="1100" baseline="0"/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</xdr:colOff>
      <xdr:row>5</xdr:row>
      <xdr:rowOff>0</xdr:rowOff>
    </xdr:from>
    <xdr:to>
      <xdr:col>12</xdr:col>
      <xdr:colOff>340275</xdr:colOff>
      <xdr:row>17</xdr:row>
      <xdr:rowOff>111200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FBE7F0-201E-4052-B0B4-E60DE1247F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466725</xdr:colOff>
      <xdr:row>5</xdr:row>
      <xdr:rowOff>9525</xdr:rowOff>
    </xdr:from>
    <xdr:to>
      <xdr:col>22</xdr:col>
      <xdr:colOff>130725</xdr:colOff>
      <xdr:row>17</xdr:row>
      <xdr:rowOff>120725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761C721-B17C-4881-A95C-236689027B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66675</xdr:colOff>
      <xdr:row>18</xdr:row>
      <xdr:rowOff>38100</xdr:rowOff>
    </xdr:from>
    <xdr:to>
      <xdr:col>12</xdr:col>
      <xdr:colOff>340275</xdr:colOff>
      <xdr:row>30</xdr:row>
      <xdr:rowOff>149300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86A7CA6-D1EC-462B-B60D-7811C23703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466725</xdr:colOff>
      <xdr:row>18</xdr:row>
      <xdr:rowOff>38100</xdr:rowOff>
    </xdr:from>
    <xdr:to>
      <xdr:col>22</xdr:col>
      <xdr:colOff>130725</xdr:colOff>
      <xdr:row>30</xdr:row>
      <xdr:rowOff>149300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ACBD6CF-2DF3-4D40-8D84-DF61F2E498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85725</xdr:colOff>
      <xdr:row>31</xdr:row>
      <xdr:rowOff>104775</xdr:rowOff>
    </xdr:from>
    <xdr:to>
      <xdr:col>12</xdr:col>
      <xdr:colOff>359325</xdr:colOff>
      <xdr:row>44</xdr:row>
      <xdr:rowOff>25475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4F64784-B47A-49CC-96CA-C4B5E0D50F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466725</xdr:colOff>
      <xdr:row>31</xdr:row>
      <xdr:rowOff>123825</xdr:rowOff>
    </xdr:from>
    <xdr:to>
      <xdr:col>22</xdr:col>
      <xdr:colOff>130725</xdr:colOff>
      <xdr:row>44</xdr:row>
      <xdr:rowOff>44525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92E6B7D-CACD-45D3-B25B-43E37F06D1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85725</xdr:colOff>
      <xdr:row>44</xdr:row>
      <xdr:rowOff>123825</xdr:rowOff>
    </xdr:from>
    <xdr:to>
      <xdr:col>12</xdr:col>
      <xdr:colOff>359325</xdr:colOff>
      <xdr:row>57</xdr:row>
      <xdr:rowOff>44525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C741DCE-46B5-48BB-9C14-1099D6E437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3</xdr:col>
      <xdr:colOff>47624</xdr:colOff>
      <xdr:row>0</xdr:row>
      <xdr:rowOff>47625</xdr:rowOff>
    </xdr:from>
    <xdr:ext cx="5838825" cy="78124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250C3FE8-CA5E-4985-BA4C-5C77093CD2A1}"/>
            </a:ext>
          </a:extLst>
        </xdr:cNvPr>
        <xdr:cNvSpPr txBox="1"/>
      </xdr:nvSpPr>
      <xdr:spPr>
        <a:xfrm>
          <a:off x="4676774" y="47625"/>
          <a:ext cx="5838825" cy="781240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 b="1"/>
            <a:t>Instructions: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1. </a:t>
          </a: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Fill in the name of the system being </a:t>
          </a:r>
          <a:r>
            <a:rPr lang="en-GB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compared with</a:t>
          </a: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and the </a:t>
          </a:r>
          <a:r>
            <a:rPr lang="en-GB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year of the comparison </a:t>
          </a: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test in cell B2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2. Fill the comparison values into cells B8, B12, B16, B20, B24, B28 and B32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3. Copy the completed Charts into the report.</a:t>
          </a:r>
          <a:endParaRPr lang="en-GB" sz="1100" baseline="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B8AC3-9131-4C1B-999B-E16E7602C9DE}">
  <dimension ref="A1:K73"/>
  <sheetViews>
    <sheetView workbookViewId="0">
      <selection activeCell="G4" sqref="G4"/>
    </sheetView>
  </sheetViews>
  <sheetFormatPr defaultColWidth="8.85546875" defaultRowHeight="15" x14ac:dyDescent="0.25"/>
  <cols>
    <col min="1" max="1" width="45.42578125" bestFit="1" customWidth="1"/>
    <col min="2" max="2" width="11.7109375" bestFit="1" customWidth="1"/>
    <col min="3" max="3" width="28.85546875" bestFit="1" customWidth="1"/>
    <col min="4" max="4" width="8.140625" bestFit="1" customWidth="1"/>
    <col min="5" max="5" width="18.7109375" bestFit="1" customWidth="1"/>
    <col min="6" max="6" width="12" bestFit="1" customWidth="1"/>
    <col min="7" max="7" width="28.85546875" bestFit="1" customWidth="1"/>
    <col min="9" max="9" width="18.7109375" bestFit="1" customWidth="1"/>
    <col min="10" max="10" width="11.7109375" bestFit="1" customWidth="1"/>
    <col min="11" max="11" width="28.85546875" bestFit="1" customWidth="1"/>
  </cols>
  <sheetData>
    <row r="1" spans="1:11" ht="26.25" x14ac:dyDescent="0.4">
      <c r="A1" s="18" t="s">
        <v>19</v>
      </c>
      <c r="B1" s="18"/>
      <c r="C1" s="18"/>
      <c r="D1" s="9"/>
      <c r="E1" s="9"/>
      <c r="F1" s="9"/>
      <c r="G1" s="9"/>
      <c r="H1" s="9"/>
      <c r="I1" s="9"/>
      <c r="J1" s="9"/>
      <c r="K1" s="9"/>
    </row>
    <row r="2" spans="1:11" x14ac:dyDescent="0.25">
      <c r="A2" s="9"/>
      <c r="B2" s="9"/>
      <c r="C2" s="9"/>
      <c r="D2" s="9"/>
      <c r="E2" s="9"/>
      <c r="F2" s="9"/>
      <c r="G2" s="9"/>
      <c r="H2" s="9"/>
      <c r="I2" s="9"/>
      <c r="J2" s="9"/>
      <c r="K2" s="9"/>
    </row>
    <row r="3" spans="1:11" x14ac:dyDescent="0.25">
      <c r="A3" s="9"/>
      <c r="B3" s="5" t="s">
        <v>23</v>
      </c>
      <c r="C3" s="5" t="s">
        <v>24</v>
      </c>
      <c r="D3" s="5" t="s">
        <v>25</v>
      </c>
      <c r="E3" s="5" t="s">
        <v>97</v>
      </c>
      <c r="F3" s="9"/>
      <c r="G3" s="9"/>
      <c r="H3" s="9"/>
      <c r="I3" s="9"/>
      <c r="J3" s="9"/>
      <c r="K3" s="9"/>
    </row>
    <row r="4" spans="1:11" x14ac:dyDescent="0.25">
      <c r="A4" s="17" t="s">
        <v>38</v>
      </c>
      <c r="B4" s="8">
        <f>SNR_tra_</f>
        <v>47.777616284843631</v>
      </c>
      <c r="C4" s="8">
        <f>SNR_sag_</f>
        <v>48.583487034806353</v>
      </c>
      <c r="D4" s="8">
        <f>SNR_cor_</f>
        <v>50.214847910390375</v>
      </c>
      <c r="E4" s="47">
        <f>AVERAGE(B4:D4)</f>
        <v>48.858650410013446</v>
      </c>
      <c r="F4" s="9"/>
      <c r="G4" s="9"/>
      <c r="H4" s="9"/>
      <c r="I4" s="9"/>
      <c r="J4" s="9"/>
      <c r="K4" s="9"/>
    </row>
    <row r="5" spans="1:11" x14ac:dyDescent="0.25">
      <c r="A5" s="17" t="s">
        <v>39</v>
      </c>
      <c r="B5" s="8">
        <f>BW_norm_*VS_corr_tra_*ST_corr_*CL_norm_*B4</f>
        <v>448.85777609415572</v>
      </c>
      <c r="C5" s="8">
        <f>BW_norm_*VS_corr_sag_*ST_corr_*CL_norm_*C4</f>
        <v>456.42871371672493</v>
      </c>
      <c r="D5" s="8">
        <f>BW_norm_*VS_corr_cor_*ST_corr_*CL_norm_*D4</f>
        <v>471.75490768705805</v>
      </c>
      <c r="E5" s="47">
        <f>AVERAGE(B5:D5)</f>
        <v>459.01379916597961</v>
      </c>
      <c r="F5" s="9"/>
      <c r="G5" s="9"/>
      <c r="H5" s="9"/>
      <c r="I5" s="9"/>
      <c r="J5" s="9"/>
      <c r="K5" s="9"/>
    </row>
    <row r="6" spans="1:11" x14ac:dyDescent="0.25">
      <c r="A6" s="9"/>
      <c r="B6" s="9"/>
      <c r="C6" s="9"/>
      <c r="D6" s="9"/>
      <c r="E6" s="9"/>
      <c r="F6" s="9"/>
      <c r="G6" s="9"/>
      <c r="H6" s="9"/>
      <c r="I6" s="9"/>
      <c r="J6" s="9"/>
      <c r="K6" s="9"/>
    </row>
    <row r="7" spans="1:11" x14ac:dyDescent="0.25">
      <c r="A7" s="51" t="s">
        <v>16</v>
      </c>
      <c r="B7" s="51"/>
      <c r="C7" s="51"/>
      <c r="D7" s="9"/>
      <c r="E7" s="51" t="s">
        <v>17</v>
      </c>
      <c r="F7" s="51"/>
      <c r="G7" s="51"/>
      <c r="H7" s="9"/>
      <c r="I7" s="51" t="s">
        <v>18</v>
      </c>
      <c r="J7" s="51"/>
      <c r="K7" s="51"/>
    </row>
    <row r="8" spans="1:11" x14ac:dyDescent="0.25">
      <c r="A8" s="14" t="s">
        <v>0</v>
      </c>
      <c r="B8" s="14" t="s">
        <v>1</v>
      </c>
      <c r="C8" s="14" t="s">
        <v>2</v>
      </c>
      <c r="D8" s="9"/>
      <c r="E8" s="14" t="s">
        <v>0</v>
      </c>
      <c r="F8" s="14" t="s">
        <v>1</v>
      </c>
      <c r="G8" s="14" t="s">
        <v>2</v>
      </c>
      <c r="H8" s="9"/>
      <c r="I8" s="14" t="s">
        <v>0</v>
      </c>
      <c r="J8" s="14" t="s">
        <v>1</v>
      </c>
      <c r="K8" s="14" t="s">
        <v>2</v>
      </c>
    </row>
    <row r="9" spans="1:11" x14ac:dyDescent="0.25">
      <c r="A9" s="7">
        <v>1</v>
      </c>
      <c r="B9" s="6">
        <v>1820.02</v>
      </c>
      <c r="C9" s="6">
        <v>55.518999999999998</v>
      </c>
      <c r="D9" s="9"/>
      <c r="E9" s="7">
        <v>1</v>
      </c>
      <c r="F9" s="6">
        <v>1874.5329999999999</v>
      </c>
      <c r="G9" s="6">
        <v>58.186999999999998</v>
      </c>
      <c r="H9" s="9"/>
      <c r="I9" s="7">
        <v>1</v>
      </c>
      <c r="J9" s="6">
        <v>1886.595</v>
      </c>
      <c r="K9" s="6">
        <v>56.436999999999998</v>
      </c>
    </row>
    <row r="10" spans="1:11" x14ac:dyDescent="0.25">
      <c r="A10" s="7">
        <v>2</v>
      </c>
      <c r="B10" s="6">
        <v>1870.7550000000001</v>
      </c>
      <c r="C10" s="6">
        <v>63.031999999999996</v>
      </c>
      <c r="D10" s="9"/>
      <c r="E10" s="7">
        <v>2</v>
      </c>
      <c r="F10" s="6">
        <v>1924.55</v>
      </c>
      <c r="G10" s="6">
        <v>48.661000000000001</v>
      </c>
      <c r="H10" s="9"/>
      <c r="I10" s="7">
        <v>2</v>
      </c>
      <c r="J10" s="6">
        <v>1882.8620000000001</v>
      </c>
      <c r="K10" s="6">
        <v>54.343000000000004</v>
      </c>
    </row>
    <row r="11" spans="1:11" x14ac:dyDescent="0.25">
      <c r="A11" s="7">
        <v>3</v>
      </c>
      <c r="B11" s="6">
        <v>1935.23</v>
      </c>
      <c r="C11" s="6">
        <v>57.445</v>
      </c>
      <c r="D11" s="9"/>
      <c r="E11" s="7">
        <v>3</v>
      </c>
      <c r="F11" s="6">
        <v>1937.67</v>
      </c>
      <c r="G11" s="6">
        <v>63.642000000000003</v>
      </c>
      <c r="H11" s="9"/>
      <c r="I11" s="7">
        <v>3</v>
      </c>
      <c r="J11" s="6">
        <v>1955.0150000000001</v>
      </c>
      <c r="K11" s="6">
        <v>59.613</v>
      </c>
    </row>
    <row r="12" spans="1:11" x14ac:dyDescent="0.25">
      <c r="A12" s="7">
        <v>4</v>
      </c>
      <c r="B12" s="6">
        <v>1946.348</v>
      </c>
      <c r="C12" s="6">
        <v>52.945999999999998</v>
      </c>
      <c r="D12" s="9"/>
      <c r="E12" s="7">
        <v>4</v>
      </c>
      <c r="F12" s="6">
        <v>1837.027</v>
      </c>
      <c r="G12" s="6">
        <v>54.106999999999999</v>
      </c>
      <c r="H12" s="9"/>
      <c r="I12" s="7">
        <v>4</v>
      </c>
      <c r="J12" s="6">
        <v>1867.86</v>
      </c>
      <c r="K12" s="6">
        <v>46.981999999999999</v>
      </c>
    </row>
    <row r="13" spans="1:11" x14ac:dyDescent="0.25">
      <c r="A13" s="7">
        <v>5</v>
      </c>
      <c r="B13" s="6">
        <v>1846.085</v>
      </c>
      <c r="C13" s="6">
        <v>49.843000000000004</v>
      </c>
      <c r="D13" s="9"/>
      <c r="E13" s="7">
        <v>5</v>
      </c>
      <c r="F13" s="6">
        <v>1902.52</v>
      </c>
      <c r="G13" s="6">
        <v>51.247999999999998</v>
      </c>
      <c r="H13" s="9"/>
      <c r="I13" s="7">
        <v>5</v>
      </c>
      <c r="J13" s="6">
        <v>1876.9570000000001</v>
      </c>
      <c r="K13" s="6">
        <v>49.311</v>
      </c>
    </row>
    <row r="14" spans="1:11" x14ac:dyDescent="0.25">
      <c r="A14" s="7" t="s">
        <v>38</v>
      </c>
      <c r="B14" s="8">
        <f>AVERAGE(B9:B13)*SQRT(2)/AVERAGE(C9:C13)</f>
        <v>47.777616284843631</v>
      </c>
      <c r="C14" s="9"/>
      <c r="D14" s="9"/>
      <c r="E14" s="7" t="s">
        <v>38</v>
      </c>
      <c r="F14" s="8">
        <f>AVERAGE(F9:F13)*SQRT(2)/AVERAGE(G9:G13)</f>
        <v>48.583487034806353</v>
      </c>
      <c r="G14" s="9"/>
      <c r="H14" s="9"/>
      <c r="I14" s="7" t="s">
        <v>38</v>
      </c>
      <c r="J14" s="8">
        <f>AVERAGE(J9:J13)*SQRT(2)/AVERAGE(K9:K13)</f>
        <v>50.214847910390375</v>
      </c>
      <c r="K14" s="9"/>
    </row>
    <row r="15" spans="1:11" x14ac:dyDescent="0.25">
      <c r="A15" s="12"/>
      <c r="B15" s="13"/>
      <c r="C15" s="9"/>
      <c r="D15" s="9"/>
      <c r="E15" s="9"/>
      <c r="F15" s="9"/>
      <c r="G15" s="9"/>
      <c r="H15" s="9"/>
      <c r="I15" s="9"/>
      <c r="J15" s="9"/>
      <c r="K15" s="9"/>
    </row>
    <row r="16" spans="1:11" x14ac:dyDescent="0.25">
      <c r="A16" s="5" t="s">
        <v>10</v>
      </c>
      <c r="B16" s="5" t="s">
        <v>4</v>
      </c>
      <c r="C16" s="10"/>
      <c r="D16" s="9"/>
      <c r="E16" s="9"/>
      <c r="F16" s="9"/>
      <c r="G16" s="9"/>
      <c r="H16" s="9"/>
      <c r="I16" s="9"/>
      <c r="J16" s="9"/>
      <c r="K16" s="9"/>
    </row>
    <row r="17" spans="1:11" x14ac:dyDescent="0.25">
      <c r="A17" s="6" t="s">
        <v>5</v>
      </c>
      <c r="B17" s="6">
        <v>256</v>
      </c>
      <c r="C17" s="9"/>
      <c r="D17" s="9"/>
      <c r="E17" s="9"/>
      <c r="F17" s="9"/>
      <c r="G17" s="9"/>
      <c r="H17" s="9"/>
      <c r="I17" s="9" t="s">
        <v>163</v>
      </c>
      <c r="J17" s="9"/>
      <c r="K17" s="9"/>
    </row>
    <row r="18" spans="1:11" x14ac:dyDescent="0.25">
      <c r="A18" s="6" t="s">
        <v>6</v>
      </c>
      <c r="B18" s="6">
        <v>256</v>
      </c>
      <c r="C18" s="9"/>
      <c r="D18" s="10"/>
      <c r="E18" s="9"/>
      <c r="F18" s="9"/>
      <c r="G18" s="9"/>
      <c r="H18" s="9"/>
      <c r="I18" s="9"/>
      <c r="J18" s="9"/>
      <c r="K18" s="9"/>
    </row>
    <row r="19" spans="1:11" x14ac:dyDescent="0.25">
      <c r="A19" s="6" t="s">
        <v>7</v>
      </c>
      <c r="B19" s="6">
        <v>1000</v>
      </c>
      <c r="C19" s="9"/>
      <c r="D19" s="9"/>
      <c r="E19" s="9"/>
      <c r="F19" s="9"/>
      <c r="G19" s="9"/>
      <c r="H19" s="9"/>
      <c r="I19" s="9"/>
      <c r="J19" s="9"/>
      <c r="K19" s="9"/>
    </row>
    <row r="20" spans="1:11" x14ac:dyDescent="0.25">
      <c r="A20" s="6" t="s">
        <v>8</v>
      </c>
      <c r="B20" s="6">
        <v>1</v>
      </c>
      <c r="C20" s="9"/>
      <c r="D20" s="9"/>
      <c r="E20" s="9"/>
      <c r="F20" s="9"/>
      <c r="G20" s="9"/>
      <c r="H20" s="9"/>
      <c r="I20" s="9"/>
      <c r="J20" s="9"/>
      <c r="K20" s="9"/>
    </row>
    <row r="21" spans="1:11" x14ac:dyDescent="0.25">
      <c r="A21" s="6" t="s">
        <v>9</v>
      </c>
      <c r="B21" s="6">
        <v>250</v>
      </c>
      <c r="C21" s="9"/>
      <c r="D21" s="9"/>
      <c r="E21" s="9"/>
      <c r="F21" s="9"/>
      <c r="G21" s="9"/>
      <c r="H21" s="9"/>
      <c r="I21" s="9"/>
      <c r="J21" s="9"/>
      <c r="K21" s="9"/>
    </row>
    <row r="22" spans="1:11" x14ac:dyDescent="0.25">
      <c r="A22" s="6" t="s">
        <v>52</v>
      </c>
      <c r="B22" s="6">
        <v>130</v>
      </c>
      <c r="C22" s="9"/>
      <c r="D22" s="9"/>
      <c r="E22" s="9"/>
      <c r="F22" s="9"/>
      <c r="G22" s="9"/>
      <c r="H22" s="9"/>
      <c r="I22" s="9"/>
      <c r="J22" s="9"/>
      <c r="K22" s="9"/>
    </row>
    <row r="23" spans="1:11" x14ac:dyDescent="0.25">
      <c r="A23" s="6" t="s">
        <v>28</v>
      </c>
      <c r="B23" s="6" t="s">
        <v>29</v>
      </c>
      <c r="C23" s="9"/>
      <c r="D23" s="9"/>
      <c r="F23" s="9"/>
      <c r="G23" s="9"/>
      <c r="H23" s="9"/>
      <c r="I23" s="9"/>
      <c r="J23" s="9"/>
      <c r="K23" s="9"/>
    </row>
    <row r="24" spans="1:11" x14ac:dyDescent="0.25">
      <c r="A24" s="6" t="s">
        <v>27</v>
      </c>
      <c r="B24" s="6">
        <v>1.5</v>
      </c>
      <c r="C24" s="9"/>
      <c r="D24" s="9"/>
      <c r="E24" s="9"/>
      <c r="F24" s="9"/>
      <c r="G24" s="9"/>
      <c r="H24" s="9"/>
      <c r="I24" s="9"/>
      <c r="J24" s="9"/>
      <c r="K24" s="9"/>
    </row>
    <row r="25" spans="1:11" x14ac:dyDescent="0.25">
      <c r="A25" s="6" t="s">
        <v>40</v>
      </c>
      <c r="B25" s="6">
        <v>1</v>
      </c>
      <c r="C25" s="9"/>
      <c r="D25" s="9"/>
      <c r="E25" s="9"/>
      <c r="F25" s="9"/>
      <c r="G25" s="9"/>
      <c r="H25" s="9"/>
      <c r="I25" s="9"/>
      <c r="J25" s="9"/>
      <c r="K25" s="9"/>
    </row>
    <row r="26" spans="1:11" x14ac:dyDescent="0.25">
      <c r="A26" s="6" t="s">
        <v>41</v>
      </c>
      <c r="B26" s="6">
        <v>1</v>
      </c>
      <c r="C26" s="9"/>
      <c r="D26" s="9"/>
      <c r="E26" s="9"/>
      <c r="F26" s="9"/>
      <c r="G26" s="9"/>
      <c r="H26" s="9"/>
      <c r="I26" s="9"/>
      <c r="J26" s="9"/>
      <c r="K26" s="9"/>
    </row>
    <row r="27" spans="1:11" x14ac:dyDescent="0.25">
      <c r="A27" s="12"/>
      <c r="B27" s="13"/>
      <c r="C27" s="9"/>
      <c r="D27" s="9"/>
      <c r="E27" s="9"/>
      <c r="F27" s="9"/>
      <c r="G27" s="9"/>
      <c r="H27" s="9"/>
      <c r="I27" s="9"/>
      <c r="J27" s="9"/>
      <c r="K27" s="9"/>
    </row>
    <row r="28" spans="1:11" x14ac:dyDescent="0.25">
      <c r="A28" s="41" t="s">
        <v>12</v>
      </c>
      <c r="B28" s="41" t="s">
        <v>4</v>
      </c>
      <c r="C28" s="10"/>
      <c r="D28" s="9"/>
      <c r="E28" s="9"/>
      <c r="F28" s="9"/>
      <c r="G28" s="9"/>
      <c r="H28" s="9"/>
      <c r="I28" s="9"/>
      <c r="J28" s="9"/>
      <c r="K28" s="9"/>
    </row>
    <row r="29" spans="1:11" x14ac:dyDescent="0.25">
      <c r="A29" s="42" t="s">
        <v>30</v>
      </c>
      <c r="B29" s="42">
        <f>IF(Scanner_="GE",BW_scanner_,IF(Scanner_="Philips",0.5*(B0_*42.5*3.5/1000)*N_fe_/BW_scanner_,IF(Scanner_="Siemens", BW_scanner_*N_fe_/(2*1000),"Error: unrecognised scanner")))</f>
        <v>16.64</v>
      </c>
      <c r="C29" s="15"/>
      <c r="D29" s="9"/>
      <c r="E29" s="9"/>
      <c r="F29" s="9"/>
      <c r="G29" s="9"/>
      <c r="H29" s="9"/>
      <c r="I29" s="9"/>
      <c r="J29" s="9"/>
      <c r="K29" s="9"/>
    </row>
    <row r="30" spans="1:11" x14ac:dyDescent="0.25">
      <c r="A30" s="42" t="s">
        <v>13</v>
      </c>
      <c r="B30" s="43">
        <f>FOV_/N_fe_</f>
        <v>0.9765625</v>
      </c>
      <c r="C30" s="9"/>
      <c r="D30" s="9"/>
      <c r="E30" s="9"/>
      <c r="F30" s="9"/>
      <c r="G30" s="9"/>
      <c r="H30" s="9"/>
      <c r="I30" s="9"/>
      <c r="J30" s="9"/>
      <c r="K30" s="9"/>
    </row>
    <row r="31" spans="1:11" x14ac:dyDescent="0.25">
      <c r="A31" s="42" t="s">
        <v>14</v>
      </c>
      <c r="B31" s="43">
        <f>FOV_/N_pe_</f>
        <v>0.9765625</v>
      </c>
      <c r="C31" s="9"/>
      <c r="D31" s="9"/>
      <c r="E31" s="9"/>
      <c r="F31" s="9"/>
      <c r="G31" s="9"/>
      <c r="H31" s="9"/>
      <c r="I31" s="9"/>
      <c r="J31" s="9"/>
      <c r="K31" s="9"/>
    </row>
    <row r="32" spans="1:11" x14ac:dyDescent="0.25">
      <c r="A32" s="42" t="s">
        <v>49</v>
      </c>
      <c r="B32" s="43">
        <f>'Slice Width'!B5</f>
        <v>5.1953126601801563</v>
      </c>
      <c r="C32" s="9"/>
      <c r="D32" s="9"/>
      <c r="E32" s="9"/>
      <c r="F32" s="9"/>
      <c r="G32" s="9"/>
      <c r="H32" s="9"/>
      <c r="I32" s="9" t="s">
        <v>164</v>
      </c>
      <c r="J32" s="9"/>
      <c r="K32" s="9"/>
    </row>
    <row r="33" spans="1:11" x14ac:dyDescent="0.25">
      <c r="A33" s="42" t="s">
        <v>50</v>
      </c>
      <c r="B33" s="43">
        <f>'Slice Width'!C5</f>
        <v>5.1953126601801563</v>
      </c>
      <c r="C33" s="9"/>
      <c r="D33" s="9"/>
      <c r="E33" s="9"/>
      <c r="F33" s="9"/>
      <c r="G33" s="9"/>
      <c r="H33" s="9"/>
      <c r="I33" s="9"/>
      <c r="J33" s="9"/>
      <c r="K33" s="9"/>
    </row>
    <row r="34" spans="1:11" x14ac:dyDescent="0.25">
      <c r="A34" s="42" t="s">
        <v>51</v>
      </c>
      <c r="B34" s="43">
        <f>'Slice Width'!D5</f>
        <v>5.1953126601801563</v>
      </c>
      <c r="C34" s="9"/>
      <c r="D34" s="9"/>
      <c r="E34" s="9"/>
      <c r="F34" s="9"/>
      <c r="G34" s="9"/>
      <c r="H34" s="9"/>
      <c r="I34" s="9"/>
      <c r="J34" s="9"/>
      <c r="K34" s="9"/>
    </row>
    <row r="35" spans="1:11" x14ac:dyDescent="0.2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</row>
    <row r="36" spans="1:11" x14ac:dyDescent="0.25">
      <c r="A36" s="41" t="s">
        <v>11</v>
      </c>
      <c r="B36" s="41" t="s">
        <v>4</v>
      </c>
      <c r="C36" s="10"/>
      <c r="D36" s="9"/>
      <c r="E36" s="9"/>
      <c r="F36" s="9"/>
      <c r="G36" s="9"/>
      <c r="H36" s="9"/>
      <c r="I36" s="9"/>
      <c r="J36" s="9"/>
      <c r="K36" s="9"/>
    </row>
    <row r="37" spans="1:11" x14ac:dyDescent="0.25">
      <c r="A37" s="42" t="s">
        <v>42</v>
      </c>
      <c r="B37" s="42">
        <v>30</v>
      </c>
      <c r="C37" s="9"/>
      <c r="D37" s="9"/>
      <c r="E37" s="9"/>
      <c r="F37" s="9"/>
      <c r="G37" s="9"/>
      <c r="H37" s="9"/>
      <c r="I37" s="9"/>
      <c r="J37" s="9"/>
      <c r="K37" s="9"/>
    </row>
    <row r="38" spans="1:11" x14ac:dyDescent="0.2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</row>
    <row r="39" spans="1:11" x14ac:dyDescent="0.25">
      <c r="A39" s="41" t="s">
        <v>3</v>
      </c>
      <c r="B39" s="41" t="s">
        <v>4</v>
      </c>
      <c r="C39" s="10"/>
      <c r="D39" s="9"/>
      <c r="E39" s="9"/>
      <c r="F39" s="9"/>
      <c r="G39" s="9"/>
      <c r="H39" s="9"/>
      <c r="J39" s="9"/>
      <c r="K39" s="9"/>
    </row>
    <row r="40" spans="1:11" x14ac:dyDescent="0.25">
      <c r="A40" s="42" t="s">
        <v>44</v>
      </c>
      <c r="B40" s="42">
        <f>SQRT(BW_/BW_nominal_)</f>
        <v>0.7447594690010102</v>
      </c>
      <c r="C40" s="9"/>
      <c r="D40" s="9"/>
      <c r="E40" s="9"/>
      <c r="F40" s="9"/>
      <c r="G40" s="9"/>
      <c r="H40" s="9"/>
      <c r="I40" s="9"/>
      <c r="J40" s="9"/>
      <c r="K40" s="9"/>
    </row>
    <row r="41" spans="1:11" x14ac:dyDescent="0.25">
      <c r="A41" s="42" t="s">
        <v>45</v>
      </c>
      <c r="B41" s="42">
        <f>1/((Dx_/10)*(Dy_/10)*(Dz_tra_/10))</f>
        <v>201.83116370202038</v>
      </c>
      <c r="C41" s="9"/>
      <c r="D41" s="9"/>
      <c r="E41" s="9"/>
      <c r="F41" s="9"/>
      <c r="G41" s="9"/>
      <c r="H41" s="9"/>
      <c r="I41" s="9"/>
      <c r="J41" s="9"/>
      <c r="K41" s="9"/>
    </row>
    <row r="42" spans="1:11" x14ac:dyDescent="0.25">
      <c r="A42" s="42" t="s">
        <v>46</v>
      </c>
      <c r="B42" s="42">
        <f>1/((Dx_/10)*(Dy_/10)*(Dz_sag_/10))</f>
        <v>201.83116370202038</v>
      </c>
      <c r="C42" s="9"/>
      <c r="D42" s="9"/>
      <c r="E42" s="9"/>
      <c r="F42" s="9"/>
      <c r="G42" s="9"/>
      <c r="H42" s="9"/>
      <c r="I42" s="9"/>
      <c r="J42" s="9"/>
      <c r="K42" s="9"/>
    </row>
    <row r="43" spans="1:11" x14ac:dyDescent="0.25">
      <c r="A43" s="42" t="s">
        <v>47</v>
      </c>
      <c r="B43" s="42">
        <f>1/((Dx_/10)*(Dy_/10)*(Dz_cor_/10))</f>
        <v>201.83116370202038</v>
      </c>
      <c r="C43" s="9"/>
      <c r="D43" s="9"/>
      <c r="E43" s="9"/>
      <c r="F43" s="9"/>
      <c r="G43" s="9"/>
      <c r="H43" s="9"/>
      <c r="I43" s="9"/>
      <c r="J43" s="9"/>
      <c r="K43" s="9"/>
    </row>
    <row r="44" spans="1:11" x14ac:dyDescent="0.25">
      <c r="A44" s="42" t="s">
        <v>48</v>
      </c>
      <c r="B44" s="42">
        <f>1/SQRT(N_pe_*(TR_/1000)*NSA_)</f>
        <v>6.25E-2</v>
      </c>
      <c r="C44" s="9"/>
      <c r="D44" s="9"/>
      <c r="E44" s="9"/>
      <c r="F44" s="9"/>
      <c r="G44" s="9"/>
      <c r="H44" s="9"/>
      <c r="I44" s="9"/>
      <c r="J44" s="9"/>
      <c r="K44" s="9"/>
    </row>
    <row r="45" spans="1:11" x14ac:dyDescent="0.25">
      <c r="A45" s="42" t="s">
        <v>43</v>
      </c>
      <c r="B45" s="42">
        <f>SQRT(Q_head_/Q_test_object_)</f>
        <v>1</v>
      </c>
      <c r="C45" s="9"/>
      <c r="D45" s="9"/>
      <c r="E45" s="9"/>
      <c r="F45" s="9"/>
      <c r="G45" s="9"/>
      <c r="H45" s="9"/>
      <c r="I45" s="9"/>
      <c r="J45" s="9"/>
      <c r="K45" s="9"/>
    </row>
    <row r="46" spans="1:11" x14ac:dyDescent="0.25">
      <c r="A46" s="9"/>
    </row>
    <row r="47" spans="1:11" x14ac:dyDescent="0.25">
      <c r="I47" t="s">
        <v>171</v>
      </c>
    </row>
    <row r="48" spans="1:11" x14ac:dyDescent="0.25">
      <c r="G48" s="4"/>
    </row>
    <row r="71" spans="1:3" x14ac:dyDescent="0.25">
      <c r="A71" t="s">
        <v>20</v>
      </c>
      <c r="C71" t="e">
        <f>(BW_siemens_*N_fe_/2)/1000</f>
        <v>#NAME?</v>
      </c>
    </row>
    <row r="72" spans="1:3" x14ac:dyDescent="0.25">
      <c r="A72" t="s">
        <v>21</v>
      </c>
      <c r="C72" t="e" cm="1">
        <f t="array" ref="C72">BW</f>
        <v>#NAME?</v>
      </c>
    </row>
    <row r="73" spans="1:3" x14ac:dyDescent="0.25">
      <c r="A73" t="s">
        <v>22</v>
      </c>
    </row>
  </sheetData>
  <mergeCells count="3">
    <mergeCell ref="A7:C7"/>
    <mergeCell ref="E7:G7"/>
    <mergeCell ref="I7:K7"/>
  </mergeCells>
  <dataValidations count="2">
    <dataValidation type="list" allowBlank="1" showInputMessage="1" showErrorMessage="1" sqref="B23" xr:uid="{CB9807CB-4D39-47A0-A24C-9F662E91CDBD}">
      <formula1>"GE, Philips, Siemens"</formula1>
    </dataValidation>
    <dataValidation type="list" allowBlank="1" showInputMessage="1" showErrorMessage="1" sqref="B24" xr:uid="{B261B65D-907D-43CE-9940-CF5FCF7F8ADF}">
      <formula1>"1.5, 3"</formula1>
    </dataValidation>
  </dataValidation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59367-83CE-4A2A-BA0B-BD4D2EE68BC8}">
  <dimension ref="A1:K73"/>
  <sheetViews>
    <sheetView workbookViewId="0">
      <selection activeCell="G24" sqref="G24"/>
    </sheetView>
  </sheetViews>
  <sheetFormatPr defaultColWidth="8.85546875" defaultRowHeight="15" x14ac:dyDescent="0.25"/>
  <cols>
    <col min="1" max="1" width="45.42578125" bestFit="1" customWidth="1"/>
    <col min="2" max="2" width="11.7109375" bestFit="1" customWidth="1"/>
    <col min="3" max="3" width="28.85546875" bestFit="1" customWidth="1"/>
    <col min="4" max="4" width="8.140625" bestFit="1" customWidth="1"/>
    <col min="5" max="5" width="18.7109375" bestFit="1" customWidth="1"/>
    <col min="6" max="6" width="12" bestFit="1" customWidth="1"/>
    <col min="7" max="7" width="28.85546875" bestFit="1" customWidth="1"/>
    <col min="9" max="9" width="18.7109375" bestFit="1" customWidth="1"/>
    <col min="10" max="10" width="11.7109375" bestFit="1" customWidth="1"/>
    <col min="11" max="11" width="28.85546875" bestFit="1" customWidth="1"/>
  </cols>
  <sheetData>
    <row r="1" spans="1:11" ht="26.25" x14ac:dyDescent="0.4">
      <c r="A1" s="18" t="s">
        <v>53</v>
      </c>
      <c r="B1" s="18"/>
      <c r="C1" s="18"/>
      <c r="D1" s="9"/>
      <c r="E1" s="9"/>
      <c r="F1" s="9"/>
      <c r="G1" s="9"/>
      <c r="H1" s="9"/>
      <c r="I1" s="9"/>
      <c r="J1" s="9"/>
      <c r="K1" s="9"/>
    </row>
    <row r="2" spans="1:11" x14ac:dyDescent="0.25">
      <c r="A2" s="9"/>
      <c r="B2" s="9"/>
      <c r="C2" s="9"/>
      <c r="D2" s="9"/>
      <c r="E2" s="9"/>
      <c r="F2" s="9"/>
      <c r="G2" s="9"/>
      <c r="H2" s="9"/>
      <c r="I2" s="9"/>
      <c r="J2" s="9"/>
      <c r="K2" s="9"/>
    </row>
    <row r="3" spans="1:11" x14ac:dyDescent="0.25">
      <c r="A3" s="9"/>
      <c r="B3" s="5" t="s">
        <v>23</v>
      </c>
      <c r="C3" s="5" t="s">
        <v>24</v>
      </c>
      <c r="D3" s="5" t="s">
        <v>25</v>
      </c>
      <c r="E3" s="5" t="s">
        <v>97</v>
      </c>
      <c r="F3" s="9"/>
      <c r="G3" s="9"/>
      <c r="H3" s="9"/>
      <c r="I3" s="9"/>
      <c r="J3" s="9"/>
      <c r="K3" s="9"/>
    </row>
    <row r="4" spans="1:11" x14ac:dyDescent="0.25">
      <c r="A4" s="17" t="s">
        <v>38</v>
      </c>
      <c r="B4" s="8">
        <f>SNR_tra_</f>
        <v>377.68055738382475</v>
      </c>
      <c r="C4" s="8">
        <f>SNR_sag_</f>
        <v>278.66676299551045</v>
      </c>
      <c r="D4" s="8">
        <f>SNR_cor_</f>
        <v>310.27065992715563</v>
      </c>
      <c r="E4" s="48">
        <f>AVERAGE(B4:D4)</f>
        <v>322.20599343549696</v>
      </c>
      <c r="F4" s="9"/>
      <c r="G4" s="9"/>
      <c r="H4" s="9"/>
      <c r="I4" s="9"/>
      <c r="J4" s="9"/>
      <c r="K4" s="9"/>
    </row>
    <row r="5" spans="1:11" x14ac:dyDescent="0.25">
      <c r="A5" s="17" t="s">
        <v>39</v>
      </c>
      <c r="B5" s="8">
        <f>BW_norm_*VS_corr_tra_*ST_corr_*CL_norm_*B4</f>
        <v>3548.2066340568499</v>
      </c>
      <c r="C5" s="8">
        <f>BW_norm_*VS_corr_sag_*ST_corr_*CL_norm_*C4</f>
        <v>2617.9988294895606</v>
      </c>
      <c r="D5" s="8">
        <f>BW_norm_*VS_corr_cor_*ST_corr_*CL_norm_*D4</f>
        <v>2914.9088889633158</v>
      </c>
      <c r="E5" s="48">
        <f>AVERAGE(B5:D5)</f>
        <v>3027.0381175032417</v>
      </c>
      <c r="F5" s="9"/>
      <c r="G5" s="9"/>
      <c r="H5" s="9"/>
      <c r="I5" s="9"/>
      <c r="J5" s="9"/>
      <c r="K5" s="9"/>
    </row>
    <row r="6" spans="1:11" x14ac:dyDescent="0.25">
      <c r="A6" s="9"/>
      <c r="B6" s="9"/>
      <c r="C6" s="9"/>
      <c r="D6" s="9"/>
      <c r="E6" s="9"/>
      <c r="F6" s="9"/>
      <c r="G6" s="9"/>
      <c r="H6" s="9"/>
      <c r="I6" s="9"/>
      <c r="J6" s="9"/>
      <c r="K6" s="9"/>
    </row>
    <row r="7" spans="1:11" x14ac:dyDescent="0.25">
      <c r="A7" s="51" t="s">
        <v>16</v>
      </c>
      <c r="B7" s="51"/>
      <c r="C7" s="51"/>
      <c r="D7" s="9"/>
      <c r="E7" s="51" t="s">
        <v>17</v>
      </c>
      <c r="F7" s="51"/>
      <c r="G7" s="51"/>
      <c r="H7" s="9"/>
      <c r="I7" s="51" t="s">
        <v>18</v>
      </c>
      <c r="J7" s="51"/>
      <c r="K7" s="51"/>
    </row>
    <row r="8" spans="1:11" x14ac:dyDescent="0.25">
      <c r="A8" s="14" t="s">
        <v>0</v>
      </c>
      <c r="B8" s="14" t="s">
        <v>1</v>
      </c>
      <c r="C8" s="14" t="s">
        <v>2</v>
      </c>
      <c r="D8" s="9"/>
      <c r="E8" s="14" t="s">
        <v>0</v>
      </c>
      <c r="F8" s="14" t="s">
        <v>1</v>
      </c>
      <c r="G8" s="14" t="s">
        <v>2</v>
      </c>
      <c r="H8" s="9"/>
      <c r="I8" s="14" t="s">
        <v>0</v>
      </c>
      <c r="J8" s="14" t="s">
        <v>1</v>
      </c>
      <c r="K8" s="14" t="s">
        <v>2</v>
      </c>
    </row>
    <row r="9" spans="1:11" x14ac:dyDescent="0.25">
      <c r="A9" s="7">
        <v>1</v>
      </c>
      <c r="B9" s="6">
        <v>1402.6079999999999</v>
      </c>
      <c r="C9" s="6">
        <v>4.7549999999999999</v>
      </c>
      <c r="D9" s="9"/>
      <c r="E9" s="7">
        <v>1</v>
      </c>
      <c r="F9" s="6">
        <v>1167.6500000000001</v>
      </c>
      <c r="G9" s="6">
        <v>6.3209999999999997</v>
      </c>
      <c r="H9" s="9"/>
      <c r="I9" s="7">
        <v>1</v>
      </c>
      <c r="J9" s="6">
        <v>1354.3</v>
      </c>
      <c r="K9" s="6">
        <v>5.0659999999999998</v>
      </c>
    </row>
    <row r="10" spans="1:11" x14ac:dyDescent="0.25">
      <c r="A10" s="7">
        <v>2</v>
      </c>
      <c r="B10" s="6">
        <v>1434.078</v>
      </c>
      <c r="C10" s="6">
        <v>5.2560000000000002</v>
      </c>
      <c r="D10" s="9"/>
      <c r="E10" s="7">
        <v>2</v>
      </c>
      <c r="F10" s="6">
        <v>1340.2429999999999</v>
      </c>
      <c r="G10" s="6">
        <v>5.3869999999999996</v>
      </c>
      <c r="H10" s="9"/>
      <c r="I10" s="7">
        <v>2</v>
      </c>
      <c r="J10" s="6">
        <v>1367.105</v>
      </c>
      <c r="K10" s="6">
        <v>5.6029999999999998</v>
      </c>
    </row>
    <row r="11" spans="1:11" x14ac:dyDescent="0.25">
      <c r="A11" s="7">
        <v>3</v>
      </c>
      <c r="B11" s="6">
        <v>895.04499999999996</v>
      </c>
      <c r="C11" s="6">
        <v>6.9829999999999997</v>
      </c>
      <c r="D11" s="9"/>
      <c r="E11" s="7">
        <v>3</v>
      </c>
      <c r="F11" s="6">
        <v>886.61199999999997</v>
      </c>
      <c r="G11" s="6">
        <v>6.609</v>
      </c>
      <c r="H11" s="9"/>
      <c r="I11" s="7">
        <v>3</v>
      </c>
      <c r="J11" s="6">
        <v>894.79499999999996</v>
      </c>
      <c r="K11" s="6">
        <v>7.516</v>
      </c>
    </row>
    <row r="12" spans="1:11" x14ac:dyDescent="0.25">
      <c r="A12" s="7">
        <v>4</v>
      </c>
      <c r="B12" s="6">
        <v>1561.0250000000001</v>
      </c>
      <c r="C12" s="6">
        <v>4.532</v>
      </c>
      <c r="D12" s="9"/>
      <c r="E12" s="7">
        <v>4</v>
      </c>
      <c r="F12" s="6">
        <v>911.74699999999996</v>
      </c>
      <c r="G12" s="6">
        <v>5.0830000000000002</v>
      </c>
      <c r="H12" s="9"/>
      <c r="I12" s="7">
        <v>4</v>
      </c>
      <c r="J12" s="6">
        <v>1171.5719999999999</v>
      </c>
      <c r="K12" s="6">
        <v>4.4480000000000004</v>
      </c>
    </row>
    <row r="13" spans="1:11" x14ac:dyDescent="0.25">
      <c r="A13" s="7">
        <v>5</v>
      </c>
      <c r="B13" s="6">
        <v>1626.2470000000001</v>
      </c>
      <c r="C13" s="6">
        <v>4.3819999999999997</v>
      </c>
      <c r="D13" s="9"/>
      <c r="E13" s="7">
        <v>5</v>
      </c>
      <c r="F13" s="6">
        <v>1267.818</v>
      </c>
      <c r="G13" s="6">
        <v>4.8879999999999999</v>
      </c>
      <c r="H13" s="9"/>
      <c r="I13" s="7">
        <v>5</v>
      </c>
      <c r="J13" s="6">
        <v>1166.375</v>
      </c>
      <c r="K13" s="6">
        <v>4.5060000000000002</v>
      </c>
    </row>
    <row r="14" spans="1:11" x14ac:dyDescent="0.25">
      <c r="A14" s="7" t="s">
        <v>38</v>
      </c>
      <c r="B14" s="8">
        <f>AVERAGE(B9:B13)*SQRT(2)/AVERAGE(C9:C13)</f>
        <v>377.68055738382475</v>
      </c>
      <c r="C14" s="9"/>
      <c r="D14" s="9"/>
      <c r="E14" s="7" t="s">
        <v>38</v>
      </c>
      <c r="F14" s="8">
        <f>AVERAGE(F9:F13)*SQRT(2)/AVERAGE(G9:G13)</f>
        <v>278.66676299551045</v>
      </c>
      <c r="G14" s="9"/>
      <c r="H14" s="9"/>
      <c r="I14" s="7" t="s">
        <v>38</v>
      </c>
      <c r="J14" s="8">
        <f>AVERAGE(J9:J13)*SQRT(2)/AVERAGE(K9:K13)</f>
        <v>310.27065992715563</v>
      </c>
      <c r="K14" s="9"/>
    </row>
    <row r="15" spans="1:11" x14ac:dyDescent="0.25">
      <c r="A15" s="12"/>
      <c r="B15" s="13"/>
      <c r="C15" s="9"/>
      <c r="D15" s="9"/>
      <c r="E15" s="9"/>
      <c r="F15" s="9"/>
      <c r="G15" s="9"/>
      <c r="H15" s="9"/>
      <c r="I15" s="9"/>
      <c r="J15" s="9"/>
      <c r="K15" s="9"/>
    </row>
    <row r="16" spans="1:11" x14ac:dyDescent="0.25">
      <c r="A16" s="5" t="s">
        <v>10</v>
      </c>
      <c r="B16" s="5" t="s">
        <v>4</v>
      </c>
      <c r="C16" s="10"/>
      <c r="D16" s="9"/>
      <c r="E16" s="9"/>
      <c r="F16" s="9"/>
      <c r="G16" s="9"/>
      <c r="H16" s="9"/>
      <c r="I16" s="9"/>
      <c r="J16" s="9"/>
      <c r="K16" s="9"/>
    </row>
    <row r="17" spans="1:11" x14ac:dyDescent="0.25">
      <c r="A17" s="6" t="s">
        <v>5</v>
      </c>
      <c r="B17" s="6">
        <v>256</v>
      </c>
      <c r="C17" s="9"/>
      <c r="D17" s="9"/>
      <c r="E17" s="9"/>
      <c r="F17" s="9"/>
      <c r="G17" s="9"/>
      <c r="H17" s="9"/>
      <c r="I17" s="9" t="s">
        <v>172</v>
      </c>
      <c r="J17" s="9"/>
      <c r="K17" s="9"/>
    </row>
    <row r="18" spans="1:11" x14ac:dyDescent="0.25">
      <c r="A18" s="6" t="s">
        <v>6</v>
      </c>
      <c r="B18" s="6">
        <v>256</v>
      </c>
      <c r="C18" s="9"/>
      <c r="D18" s="10"/>
      <c r="E18" s="9"/>
      <c r="F18" s="9"/>
      <c r="G18" s="9"/>
      <c r="H18" s="9"/>
      <c r="J18" s="9"/>
      <c r="K18" s="9"/>
    </row>
    <row r="19" spans="1:11" x14ac:dyDescent="0.25">
      <c r="A19" s="6" t="s">
        <v>7</v>
      </c>
      <c r="B19" s="6">
        <v>1000</v>
      </c>
      <c r="C19" s="9"/>
      <c r="D19" s="9"/>
      <c r="E19" s="9"/>
      <c r="F19" s="9"/>
      <c r="G19" s="9"/>
      <c r="H19" s="9"/>
      <c r="J19" s="9"/>
      <c r="K19" s="9"/>
    </row>
    <row r="20" spans="1:11" x14ac:dyDescent="0.25">
      <c r="A20" s="6" t="s">
        <v>8</v>
      </c>
      <c r="B20" s="6">
        <v>1</v>
      </c>
      <c r="C20" s="9"/>
      <c r="D20" s="9"/>
      <c r="E20" s="9"/>
      <c r="F20" s="9"/>
      <c r="G20" s="9"/>
      <c r="H20" s="9"/>
      <c r="I20" s="9"/>
      <c r="J20" s="9"/>
      <c r="K20" s="9"/>
    </row>
    <row r="21" spans="1:11" x14ac:dyDescent="0.25">
      <c r="A21" s="6" t="s">
        <v>9</v>
      </c>
      <c r="B21" s="6">
        <v>250</v>
      </c>
      <c r="C21" s="9"/>
      <c r="D21" s="9"/>
      <c r="E21" s="9"/>
      <c r="F21" s="9"/>
      <c r="G21" s="9"/>
      <c r="H21" s="9"/>
      <c r="I21" s="9"/>
      <c r="J21" s="9"/>
      <c r="K21" s="9"/>
    </row>
    <row r="22" spans="1:11" x14ac:dyDescent="0.25">
      <c r="A22" s="6" t="s">
        <v>52</v>
      </c>
      <c r="B22" s="6">
        <v>130</v>
      </c>
      <c r="C22" s="9"/>
      <c r="D22" s="9"/>
      <c r="E22" s="9"/>
      <c r="F22" s="9"/>
      <c r="G22" s="9"/>
      <c r="H22" s="9"/>
      <c r="I22" s="9"/>
      <c r="J22" s="9"/>
      <c r="K22" s="9"/>
    </row>
    <row r="23" spans="1:11" x14ac:dyDescent="0.25">
      <c r="A23" s="6" t="s">
        <v>28</v>
      </c>
      <c r="B23" s="6" t="s">
        <v>29</v>
      </c>
      <c r="C23" s="9"/>
      <c r="D23" s="9"/>
      <c r="E23" s="9"/>
      <c r="F23" s="9"/>
      <c r="G23" s="9"/>
      <c r="H23" s="9"/>
      <c r="I23" s="9"/>
      <c r="J23" s="9"/>
      <c r="K23" s="9"/>
    </row>
    <row r="24" spans="1:11" x14ac:dyDescent="0.25">
      <c r="A24" s="6" t="s">
        <v>27</v>
      </c>
      <c r="B24" s="6">
        <v>1.5</v>
      </c>
      <c r="C24" s="9"/>
      <c r="D24" s="9"/>
      <c r="E24" s="9"/>
      <c r="F24" s="9"/>
      <c r="G24" s="9"/>
      <c r="H24" s="9"/>
      <c r="I24" s="9"/>
      <c r="J24" s="9"/>
      <c r="K24" s="9"/>
    </row>
    <row r="25" spans="1:11" x14ac:dyDescent="0.25">
      <c r="A25" s="6" t="s">
        <v>40</v>
      </c>
      <c r="B25" s="6">
        <v>1</v>
      </c>
      <c r="C25" s="9"/>
      <c r="D25" s="9"/>
      <c r="E25" s="9"/>
      <c r="F25" s="9"/>
      <c r="G25" s="9"/>
      <c r="H25" s="9"/>
      <c r="I25" s="9"/>
      <c r="J25" s="9"/>
      <c r="K25" s="9"/>
    </row>
    <row r="26" spans="1:11" x14ac:dyDescent="0.25">
      <c r="A26" s="6" t="s">
        <v>41</v>
      </c>
      <c r="B26" s="6">
        <v>1</v>
      </c>
      <c r="C26" s="9"/>
      <c r="D26" s="9"/>
      <c r="E26" s="9"/>
      <c r="F26" s="9"/>
      <c r="G26" s="9"/>
      <c r="H26" s="9"/>
      <c r="I26" s="9"/>
      <c r="J26" s="9"/>
      <c r="K26" s="9"/>
    </row>
    <row r="27" spans="1:11" x14ac:dyDescent="0.25">
      <c r="A27" s="12"/>
      <c r="B27" s="13"/>
      <c r="C27" s="9"/>
      <c r="D27" s="9"/>
      <c r="E27" s="9"/>
      <c r="F27" s="9"/>
      <c r="G27" s="9"/>
      <c r="H27" s="9"/>
      <c r="I27" s="9"/>
      <c r="J27" s="9"/>
      <c r="K27" s="9"/>
    </row>
    <row r="28" spans="1:11" x14ac:dyDescent="0.25">
      <c r="A28" s="41" t="s">
        <v>12</v>
      </c>
      <c r="B28" s="41" t="s">
        <v>4</v>
      </c>
      <c r="C28" s="10"/>
      <c r="D28" s="9"/>
      <c r="E28" s="9"/>
      <c r="F28" s="9"/>
      <c r="G28" s="9"/>
      <c r="H28" s="9"/>
      <c r="I28" s="9"/>
      <c r="J28" s="9"/>
      <c r="K28" s="9"/>
    </row>
    <row r="29" spans="1:11" x14ac:dyDescent="0.25">
      <c r="A29" s="42" t="s">
        <v>30</v>
      </c>
      <c r="B29" s="42">
        <f>IF(Scanner_="GE",BW_scanner_,IF(Scanner_="Philips",0.5*(B0_*42.5*3.5/1000)*N_fe_/BW_scanner_,IF(Scanner_="Siemens", BW_scanner_*N_fe_/(2*1000),"Error: unrecognised scanner")))</f>
        <v>16.64</v>
      </c>
      <c r="C29" s="15"/>
      <c r="D29" s="9"/>
      <c r="E29" s="9"/>
      <c r="F29" s="9"/>
      <c r="G29" s="9"/>
      <c r="H29" s="9"/>
      <c r="J29" s="9"/>
      <c r="K29" s="9"/>
    </row>
    <row r="30" spans="1:11" x14ac:dyDescent="0.25">
      <c r="A30" s="42" t="s">
        <v>13</v>
      </c>
      <c r="B30" s="43">
        <f>FOV_/N_fe_</f>
        <v>0.9765625</v>
      </c>
      <c r="C30" s="9"/>
      <c r="D30" s="9"/>
      <c r="E30" s="9"/>
      <c r="F30" s="9"/>
      <c r="G30" s="9"/>
      <c r="H30" s="9"/>
      <c r="J30" s="9"/>
      <c r="K30" s="9"/>
    </row>
    <row r="31" spans="1:11" x14ac:dyDescent="0.25">
      <c r="A31" s="42" t="s">
        <v>14</v>
      </c>
      <c r="B31" s="43">
        <f>FOV_/N_pe_</f>
        <v>0.9765625</v>
      </c>
      <c r="C31" s="9"/>
      <c r="D31" s="9"/>
      <c r="E31" s="9"/>
      <c r="F31" s="9"/>
      <c r="G31" s="9"/>
      <c r="H31" s="9"/>
      <c r="I31" s="9"/>
      <c r="J31" s="9"/>
      <c r="K31" s="9"/>
    </row>
    <row r="32" spans="1:11" x14ac:dyDescent="0.25">
      <c r="A32" s="42" t="s">
        <v>49</v>
      </c>
      <c r="B32" s="43">
        <f>'Slice Width'!B5</f>
        <v>5.1953126601801563</v>
      </c>
      <c r="C32" s="9"/>
      <c r="D32" s="9"/>
      <c r="E32" s="9"/>
      <c r="F32" s="9"/>
      <c r="G32" s="9"/>
      <c r="H32" s="9"/>
      <c r="I32" s="9" t="s">
        <v>173</v>
      </c>
      <c r="J32" s="9"/>
      <c r="K32" s="9"/>
    </row>
    <row r="33" spans="1:11" x14ac:dyDescent="0.25">
      <c r="A33" s="42" t="s">
        <v>50</v>
      </c>
      <c r="B33" s="43">
        <f>'Slice Width'!E5</f>
        <v>5.1953126601801563</v>
      </c>
      <c r="C33" s="9"/>
      <c r="D33" s="9"/>
      <c r="E33" s="9"/>
      <c r="F33" s="9"/>
      <c r="G33" s="9"/>
      <c r="H33" s="9"/>
      <c r="I33" s="9"/>
      <c r="J33" s="9"/>
      <c r="K33" s="9"/>
    </row>
    <row r="34" spans="1:11" x14ac:dyDescent="0.25">
      <c r="A34" s="42" t="s">
        <v>51</v>
      </c>
      <c r="B34" s="43">
        <f>'Slice Width'!D5</f>
        <v>5.1953126601801563</v>
      </c>
      <c r="C34" s="9"/>
      <c r="D34" s="9"/>
      <c r="E34" s="9"/>
      <c r="F34" s="9"/>
      <c r="G34" s="9"/>
      <c r="H34" s="9"/>
      <c r="I34" s="9"/>
      <c r="J34" s="9"/>
      <c r="K34" s="9"/>
    </row>
    <row r="35" spans="1:11" x14ac:dyDescent="0.25">
      <c r="A35" s="44"/>
      <c r="B35" s="44"/>
      <c r="C35" s="9"/>
      <c r="D35" s="9"/>
      <c r="E35" s="9"/>
      <c r="F35" s="9"/>
      <c r="G35" s="9"/>
      <c r="H35" s="9"/>
      <c r="I35" s="9"/>
      <c r="J35" s="9"/>
      <c r="K35" s="9"/>
    </row>
    <row r="36" spans="1:11" x14ac:dyDescent="0.25">
      <c r="A36" s="41" t="s">
        <v>11</v>
      </c>
      <c r="B36" s="41" t="s">
        <v>4</v>
      </c>
      <c r="C36" s="10"/>
      <c r="D36" s="9"/>
      <c r="E36" s="9"/>
      <c r="F36" s="9"/>
      <c r="G36" s="9"/>
      <c r="H36" s="9"/>
      <c r="I36" s="9"/>
      <c r="J36" s="9"/>
      <c r="K36" s="9"/>
    </row>
    <row r="37" spans="1:11" x14ac:dyDescent="0.25">
      <c r="A37" s="42" t="s">
        <v>42</v>
      </c>
      <c r="B37" s="42">
        <v>30</v>
      </c>
      <c r="C37" s="9"/>
      <c r="D37" s="9"/>
      <c r="E37" s="9"/>
      <c r="F37" s="9"/>
      <c r="G37" s="9"/>
      <c r="H37" s="9"/>
      <c r="I37" s="9"/>
      <c r="J37" s="9"/>
      <c r="K37" s="9"/>
    </row>
    <row r="38" spans="1:11" x14ac:dyDescent="0.25">
      <c r="A38" s="44"/>
      <c r="B38" s="44"/>
      <c r="C38" s="9"/>
      <c r="D38" s="9"/>
      <c r="E38" s="9"/>
      <c r="F38" s="9"/>
      <c r="G38" s="9"/>
      <c r="H38" s="9"/>
      <c r="I38" s="9"/>
      <c r="J38" s="9"/>
      <c r="K38" s="9"/>
    </row>
    <row r="39" spans="1:11" x14ac:dyDescent="0.25">
      <c r="A39" s="41" t="s">
        <v>3</v>
      </c>
      <c r="B39" s="41" t="s">
        <v>4</v>
      </c>
      <c r="C39" s="10"/>
      <c r="D39" s="9"/>
      <c r="E39" s="9"/>
      <c r="F39" s="9"/>
      <c r="G39" s="9"/>
      <c r="H39" s="9"/>
      <c r="J39" s="9"/>
      <c r="K39" s="9"/>
    </row>
    <row r="40" spans="1:11" x14ac:dyDescent="0.25">
      <c r="A40" s="42" t="s">
        <v>44</v>
      </c>
      <c r="B40" s="42">
        <f>SQRT(BW_/BW_nominal_)</f>
        <v>0.7447594690010102</v>
      </c>
      <c r="C40" s="9"/>
      <c r="D40" s="9"/>
      <c r="E40" s="9"/>
      <c r="F40" s="9"/>
      <c r="G40" s="9"/>
      <c r="H40" s="9"/>
      <c r="I40" s="9"/>
      <c r="J40" s="9"/>
      <c r="K40" s="9"/>
    </row>
    <row r="41" spans="1:11" x14ac:dyDescent="0.25">
      <c r="A41" s="42" t="s">
        <v>45</v>
      </c>
      <c r="B41" s="42">
        <f>1/((Dx_/10)*(Dy_/10)*(Dz_tra_/10))</f>
        <v>201.83116370202038</v>
      </c>
      <c r="C41" s="9"/>
      <c r="D41" s="9"/>
      <c r="E41" s="9"/>
      <c r="F41" s="9"/>
      <c r="G41" s="9"/>
      <c r="H41" s="9"/>
      <c r="I41" s="9"/>
      <c r="J41" s="9"/>
      <c r="K41" s="9"/>
    </row>
    <row r="42" spans="1:11" x14ac:dyDescent="0.25">
      <c r="A42" s="42" t="s">
        <v>46</v>
      </c>
      <c r="B42" s="42">
        <f>1/((Dx_/10)*(Dy_/10)*(Dz_sag_/10))</f>
        <v>201.83116370202038</v>
      </c>
      <c r="C42" s="9"/>
      <c r="D42" s="9"/>
      <c r="E42" s="9"/>
      <c r="F42" s="9"/>
      <c r="G42" s="9"/>
      <c r="H42" s="9"/>
      <c r="J42" s="9"/>
      <c r="K42" s="9"/>
    </row>
    <row r="43" spans="1:11" x14ac:dyDescent="0.25">
      <c r="A43" s="42" t="s">
        <v>47</v>
      </c>
      <c r="B43" s="42">
        <f>1/((Dx_/10)*(Dy_/10)*(Dz_cor_/10))</f>
        <v>201.83116370202038</v>
      </c>
      <c r="C43" s="9"/>
      <c r="D43" s="9"/>
      <c r="E43" s="9"/>
      <c r="F43" s="9"/>
      <c r="G43" s="9"/>
      <c r="H43" s="9"/>
      <c r="I43" s="9"/>
      <c r="J43" s="9"/>
      <c r="K43" s="9"/>
    </row>
    <row r="44" spans="1:11" x14ac:dyDescent="0.25">
      <c r="A44" s="42" t="s">
        <v>48</v>
      </c>
      <c r="B44" s="42">
        <f>1/SQRT(N_pe_*(TR_/1000)*NSA_)</f>
        <v>6.25E-2</v>
      </c>
      <c r="C44" s="9"/>
      <c r="D44" s="9"/>
      <c r="E44" s="9"/>
      <c r="F44" s="9"/>
      <c r="G44" s="9"/>
      <c r="H44" s="9"/>
      <c r="I44" s="9"/>
      <c r="J44" s="9"/>
      <c r="K44" s="9"/>
    </row>
    <row r="45" spans="1:11" x14ac:dyDescent="0.25">
      <c r="A45" s="42" t="s">
        <v>43</v>
      </c>
      <c r="B45" s="42">
        <f>SQRT(Q_head_/Q_test_object_)</f>
        <v>1</v>
      </c>
      <c r="C45" s="9"/>
      <c r="D45" s="9"/>
      <c r="E45" s="9"/>
      <c r="F45" s="9"/>
      <c r="G45" s="9"/>
      <c r="H45" s="9"/>
      <c r="J45" s="9"/>
      <c r="K45" s="9"/>
    </row>
    <row r="46" spans="1:11" x14ac:dyDescent="0.25">
      <c r="A46" s="9"/>
    </row>
    <row r="47" spans="1:11" x14ac:dyDescent="0.25">
      <c r="I47" t="s">
        <v>174</v>
      </c>
    </row>
    <row r="48" spans="1:11" x14ac:dyDescent="0.25">
      <c r="G48" s="4"/>
    </row>
    <row r="71" spans="1:3" x14ac:dyDescent="0.25">
      <c r="A71" t="s">
        <v>20</v>
      </c>
      <c r="C71" t="e">
        <f>(BW_siemens_*N_fe_/2)/1000</f>
        <v>#NAME?</v>
      </c>
    </row>
    <row r="72" spans="1:3" x14ac:dyDescent="0.25">
      <c r="A72" t="s">
        <v>21</v>
      </c>
      <c r="C72" t="e" cm="1">
        <f t="array" ref="C72">BW</f>
        <v>#NAME?</v>
      </c>
    </row>
    <row r="73" spans="1:3" x14ac:dyDescent="0.25">
      <c r="A73" t="s">
        <v>22</v>
      </c>
    </row>
  </sheetData>
  <mergeCells count="3">
    <mergeCell ref="A7:C7"/>
    <mergeCell ref="E7:G7"/>
    <mergeCell ref="I7:K7"/>
  </mergeCells>
  <dataValidations count="2">
    <dataValidation type="list" allowBlank="1" showInputMessage="1" showErrorMessage="1" sqref="B24" xr:uid="{62C911CF-8256-4755-9C20-3B49B63F0432}">
      <formula1>"1.5, 3"</formula1>
    </dataValidation>
    <dataValidation type="list" allowBlank="1" showInputMessage="1" showErrorMessage="1" sqref="B23" xr:uid="{14C6F5D8-6139-47F2-9A72-C6AED96238B1}">
      <formula1>"GE, Philips, Siemens"</formula1>
    </dataValidation>
  </dataValidations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25845-4209-4F81-8B80-659FD730EA1F}">
  <dimension ref="A1:I8"/>
  <sheetViews>
    <sheetView workbookViewId="0">
      <selection activeCell="S23" sqref="S23"/>
    </sheetView>
  </sheetViews>
  <sheetFormatPr defaultColWidth="8.85546875" defaultRowHeight="15" x14ac:dyDescent="0.25"/>
  <cols>
    <col min="1" max="2" width="10.85546875" bestFit="1" customWidth="1"/>
    <col min="3" max="3" width="10.7109375" bestFit="1" customWidth="1"/>
    <col min="4" max="4" width="8.140625" bestFit="1" customWidth="1"/>
    <col min="5" max="5" width="18.42578125" bestFit="1" customWidth="1"/>
  </cols>
  <sheetData>
    <row r="1" spans="1:9" ht="26.25" x14ac:dyDescent="0.4">
      <c r="A1" s="52" t="s">
        <v>54</v>
      </c>
      <c r="B1" s="52"/>
      <c r="C1" s="52"/>
      <c r="D1" s="52"/>
      <c r="E1" s="52"/>
    </row>
    <row r="3" spans="1:9" x14ac:dyDescent="0.25">
      <c r="A3" s="1" t="s">
        <v>55</v>
      </c>
      <c r="B3" s="1" t="s">
        <v>56</v>
      </c>
      <c r="C3" s="1" t="s">
        <v>57</v>
      </c>
      <c r="D3" s="1" t="s">
        <v>26</v>
      </c>
      <c r="E3" s="1" t="s">
        <v>58</v>
      </c>
    </row>
    <row r="4" spans="1:9" x14ac:dyDescent="0.25">
      <c r="A4" s="3">
        <f>AVERAGE(B7,D7)</f>
        <v>1</v>
      </c>
      <c r="B4" s="3">
        <f>AVERAGE(B8,C7)</f>
        <v>0.97812500000000002</v>
      </c>
      <c r="C4" s="3">
        <f>AVERAGE(C8,D8)</f>
        <v>0.90937500000000004</v>
      </c>
      <c r="D4" s="3">
        <f>AVERAGE(A4:C4)</f>
        <v>0.96250000000000002</v>
      </c>
      <c r="E4" s="3">
        <f>_xlfn.STDEV.S(B7:D8)</f>
        <v>4.3839194791875438E-2</v>
      </c>
      <c r="I4" s="19"/>
    </row>
    <row r="6" spans="1:9" x14ac:dyDescent="0.25">
      <c r="A6" s="20"/>
      <c r="B6" s="20" t="s">
        <v>23</v>
      </c>
      <c r="C6" s="20" t="s">
        <v>24</v>
      </c>
      <c r="D6" s="1" t="s">
        <v>25</v>
      </c>
    </row>
    <row r="7" spans="1:9" x14ac:dyDescent="0.25">
      <c r="A7" s="1" t="s">
        <v>59</v>
      </c>
      <c r="B7" s="3">
        <f>'BC Tra Uniformity'!B2</f>
        <v>1</v>
      </c>
      <c r="C7" s="3">
        <f>'BC Sag Uniformity'!B2</f>
        <v>0.98750000000000004</v>
      </c>
      <c r="D7" s="3">
        <f>'BC Cor Uniformity'!B2</f>
        <v>1</v>
      </c>
    </row>
    <row r="8" spans="1:9" x14ac:dyDescent="0.25">
      <c r="A8" s="1" t="s">
        <v>60</v>
      </c>
      <c r="B8" s="3">
        <f>'BC Tra Uniformity'!C2</f>
        <v>0.96875</v>
      </c>
      <c r="C8" s="3">
        <f>'BC Sag Uniformity'!C2</f>
        <v>0.92500000000000004</v>
      </c>
      <c r="D8" s="3">
        <f>'BC Cor Uniformity'!C2</f>
        <v>0.89375000000000004</v>
      </c>
    </row>
  </sheetData>
  <mergeCells count="1">
    <mergeCell ref="A1:E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B4CEA-F4C0-4E2A-A87C-888A269725FC}">
  <dimension ref="A1:S165"/>
  <sheetViews>
    <sheetView workbookViewId="0">
      <selection activeCell="W31" sqref="W31"/>
    </sheetView>
  </sheetViews>
  <sheetFormatPr defaultColWidth="8.85546875" defaultRowHeight="15" x14ac:dyDescent="0.25"/>
  <cols>
    <col min="1" max="1" width="19.85546875" bestFit="1" customWidth="1"/>
    <col min="2" max="2" width="11.42578125" bestFit="1" customWidth="1"/>
    <col min="3" max="3" width="17.42578125" bestFit="1" customWidth="1"/>
    <col min="4" max="4" width="14.42578125" bestFit="1" customWidth="1"/>
    <col min="6" max="6" width="11.42578125" bestFit="1" customWidth="1"/>
    <col min="7" max="8" width="17.42578125" bestFit="1" customWidth="1"/>
    <col min="9" max="9" width="14.42578125" bestFit="1" customWidth="1"/>
  </cols>
  <sheetData>
    <row r="1" spans="1:19" x14ac:dyDescent="0.25">
      <c r="A1" s="2"/>
      <c r="B1" s="1" t="s">
        <v>59</v>
      </c>
      <c r="C1" s="1" t="s">
        <v>60</v>
      </c>
    </row>
    <row r="2" spans="1:19" x14ac:dyDescent="0.25">
      <c r="A2" s="2" t="s">
        <v>64</v>
      </c>
      <c r="B2" s="3">
        <f>COUNTIF(D6:D165, "&lt;"&amp;0.1*C6)/160</f>
        <v>1</v>
      </c>
      <c r="C2" s="3">
        <f>COUNTIF(I6:I165, "&lt;"&amp;0.1*H6)/160</f>
        <v>0.96875</v>
      </c>
    </row>
    <row r="3" spans="1:19" x14ac:dyDescent="0.25">
      <c r="B3" s="21"/>
      <c r="C3" s="21"/>
    </row>
    <row r="4" spans="1:19" x14ac:dyDescent="0.25">
      <c r="A4" s="53" t="s">
        <v>59</v>
      </c>
      <c r="B4" s="53"/>
      <c r="C4" s="53"/>
      <c r="D4" s="53"/>
      <c r="F4" s="53" t="s">
        <v>60</v>
      </c>
      <c r="G4" s="53"/>
      <c r="H4" s="53"/>
      <c r="I4" s="53"/>
    </row>
    <row r="5" spans="1:19" x14ac:dyDescent="0.25">
      <c r="A5" s="1" t="s">
        <v>35</v>
      </c>
      <c r="B5" s="1" t="s">
        <v>61</v>
      </c>
      <c r="C5" s="1" t="s">
        <v>62</v>
      </c>
      <c r="D5" s="1" t="s">
        <v>63</v>
      </c>
      <c r="F5" s="1" t="s">
        <v>35</v>
      </c>
      <c r="G5" s="1" t="s">
        <v>61</v>
      </c>
      <c r="H5" s="1" t="s">
        <v>62</v>
      </c>
      <c r="I5" s="1" t="s">
        <v>63</v>
      </c>
    </row>
    <row r="6" spans="1:19" x14ac:dyDescent="0.25">
      <c r="A6" s="2">
        <v>1</v>
      </c>
      <c r="B6" s="2">
        <v>1775.1</v>
      </c>
      <c r="C6" s="2">
        <v>1935.23</v>
      </c>
      <c r="D6" s="2">
        <f>ABS(B6-C6)</f>
        <v>160.13000000000011</v>
      </c>
      <c r="F6" s="2">
        <v>1</v>
      </c>
      <c r="G6" s="2">
        <v>1690</v>
      </c>
      <c r="H6" s="2">
        <v>1935.23</v>
      </c>
      <c r="I6" s="2">
        <f>ABS(G6-H6)</f>
        <v>245.23000000000002</v>
      </c>
    </row>
    <row r="7" spans="1:19" x14ac:dyDescent="0.25">
      <c r="A7" s="2">
        <v>2</v>
      </c>
      <c r="B7" s="2">
        <v>1782.1</v>
      </c>
      <c r="C7" s="2">
        <v>1935.23</v>
      </c>
      <c r="D7" s="2">
        <f t="shared" ref="D7:D70" si="0">ABS(B7-C7)</f>
        <v>153.13000000000011</v>
      </c>
      <c r="F7" s="2">
        <v>2</v>
      </c>
      <c r="G7" s="2">
        <v>1720.3</v>
      </c>
      <c r="H7" s="2">
        <v>1935.23</v>
      </c>
      <c r="I7" s="2">
        <f t="shared" ref="I7:I70" si="1">ABS(G7-H7)</f>
        <v>214.93000000000006</v>
      </c>
    </row>
    <row r="8" spans="1:19" x14ac:dyDescent="0.25">
      <c r="A8" s="2">
        <v>3</v>
      </c>
      <c r="B8" s="2">
        <v>1798.5</v>
      </c>
      <c r="C8" s="2">
        <v>1935.23</v>
      </c>
      <c r="D8" s="2">
        <f t="shared" si="0"/>
        <v>136.73000000000002</v>
      </c>
      <c r="F8" s="2">
        <v>3</v>
      </c>
      <c r="G8" s="2">
        <v>1737.8</v>
      </c>
      <c r="H8" s="2">
        <v>1935.23</v>
      </c>
      <c r="I8" s="2">
        <f t="shared" si="1"/>
        <v>197.43000000000006</v>
      </c>
    </row>
    <row r="9" spans="1:19" x14ac:dyDescent="0.25">
      <c r="A9" s="2">
        <v>4</v>
      </c>
      <c r="B9" s="2">
        <v>1817.5</v>
      </c>
      <c r="C9" s="2">
        <v>1935.23</v>
      </c>
      <c r="D9" s="2">
        <f t="shared" si="0"/>
        <v>117.73000000000002</v>
      </c>
      <c r="F9" s="2">
        <v>4</v>
      </c>
      <c r="G9" s="2">
        <v>1744.4</v>
      </c>
      <c r="H9" s="2">
        <v>1935.23</v>
      </c>
      <c r="I9" s="2">
        <f t="shared" si="1"/>
        <v>190.82999999999993</v>
      </c>
    </row>
    <row r="10" spans="1:19" x14ac:dyDescent="0.25">
      <c r="A10" s="2">
        <v>5</v>
      </c>
      <c r="B10" s="2">
        <v>1830.7</v>
      </c>
      <c r="C10" s="2">
        <v>1935.23</v>
      </c>
      <c r="D10" s="2">
        <f t="shared" si="0"/>
        <v>104.52999999999997</v>
      </c>
      <c r="F10" s="2">
        <v>5</v>
      </c>
      <c r="G10" s="2">
        <v>1697.4</v>
      </c>
      <c r="H10" s="2">
        <v>1935.23</v>
      </c>
      <c r="I10" s="2">
        <f t="shared" si="1"/>
        <v>237.82999999999993</v>
      </c>
    </row>
    <row r="11" spans="1:19" x14ac:dyDescent="0.25">
      <c r="A11" s="2">
        <v>6</v>
      </c>
      <c r="B11" s="2">
        <v>1838.2</v>
      </c>
      <c r="C11" s="2">
        <v>1935.23</v>
      </c>
      <c r="D11" s="2">
        <f t="shared" si="0"/>
        <v>97.029999999999973</v>
      </c>
      <c r="F11" s="2">
        <v>6</v>
      </c>
      <c r="G11" s="2">
        <v>1747.2</v>
      </c>
      <c r="H11" s="2">
        <v>1935.23</v>
      </c>
      <c r="I11" s="2">
        <f t="shared" si="1"/>
        <v>188.02999999999997</v>
      </c>
      <c r="S11" t="s">
        <v>165</v>
      </c>
    </row>
    <row r="12" spans="1:19" x14ac:dyDescent="0.25">
      <c r="A12" s="2">
        <v>7</v>
      </c>
      <c r="B12" s="2">
        <v>1836.8</v>
      </c>
      <c r="C12" s="2">
        <v>1935.23</v>
      </c>
      <c r="D12" s="2">
        <f t="shared" si="0"/>
        <v>98.430000000000064</v>
      </c>
      <c r="F12" s="2">
        <v>7</v>
      </c>
      <c r="G12" s="2">
        <v>1760.3</v>
      </c>
      <c r="H12" s="2">
        <v>1935.23</v>
      </c>
      <c r="I12" s="2">
        <f t="shared" si="1"/>
        <v>174.93000000000006</v>
      </c>
    </row>
    <row r="13" spans="1:19" x14ac:dyDescent="0.25">
      <c r="A13" s="2">
        <v>8</v>
      </c>
      <c r="B13" s="2">
        <v>1825.7</v>
      </c>
      <c r="C13" s="2">
        <v>1935.23</v>
      </c>
      <c r="D13" s="2">
        <f t="shared" si="0"/>
        <v>109.52999999999997</v>
      </c>
      <c r="F13" s="2">
        <v>8</v>
      </c>
      <c r="G13" s="2">
        <v>1741.3</v>
      </c>
      <c r="H13" s="2">
        <v>1935.23</v>
      </c>
      <c r="I13" s="2">
        <f t="shared" si="1"/>
        <v>193.93000000000006</v>
      </c>
    </row>
    <row r="14" spans="1:19" x14ac:dyDescent="0.25">
      <c r="A14" s="2">
        <v>9</v>
      </c>
      <c r="B14" s="2">
        <v>1835</v>
      </c>
      <c r="C14" s="2">
        <v>1935.23</v>
      </c>
      <c r="D14" s="2">
        <f t="shared" si="0"/>
        <v>100.23000000000002</v>
      </c>
      <c r="F14" s="2">
        <v>9</v>
      </c>
      <c r="G14" s="2">
        <v>1768.2</v>
      </c>
      <c r="H14" s="2">
        <v>1935.23</v>
      </c>
      <c r="I14" s="2">
        <f t="shared" si="1"/>
        <v>167.02999999999997</v>
      </c>
    </row>
    <row r="15" spans="1:19" x14ac:dyDescent="0.25">
      <c r="A15" s="2">
        <v>10</v>
      </c>
      <c r="B15" s="2">
        <v>1857.3</v>
      </c>
      <c r="C15" s="2">
        <v>1935.23</v>
      </c>
      <c r="D15" s="2">
        <f t="shared" si="0"/>
        <v>77.930000000000064</v>
      </c>
      <c r="F15" s="2">
        <v>10</v>
      </c>
      <c r="G15" s="2">
        <v>1780.8</v>
      </c>
      <c r="H15" s="2">
        <v>1935.23</v>
      </c>
      <c r="I15" s="2">
        <f t="shared" si="1"/>
        <v>154.43000000000006</v>
      </c>
    </row>
    <row r="16" spans="1:19" x14ac:dyDescent="0.25">
      <c r="A16" s="2">
        <v>11</v>
      </c>
      <c r="B16" s="2">
        <v>1854.3</v>
      </c>
      <c r="C16" s="2">
        <v>1935.23</v>
      </c>
      <c r="D16" s="2">
        <f t="shared" si="0"/>
        <v>80.930000000000064</v>
      </c>
      <c r="F16" s="2">
        <v>11</v>
      </c>
      <c r="G16" s="2">
        <v>1762.1</v>
      </c>
      <c r="H16" s="2">
        <v>1935.23</v>
      </c>
      <c r="I16" s="2">
        <f t="shared" si="1"/>
        <v>173.13000000000011</v>
      </c>
    </row>
    <row r="17" spans="1:9" x14ac:dyDescent="0.25">
      <c r="A17" s="2">
        <v>12</v>
      </c>
      <c r="B17" s="2">
        <v>1841.2</v>
      </c>
      <c r="C17" s="2">
        <v>1935.23</v>
      </c>
      <c r="D17" s="2">
        <f t="shared" si="0"/>
        <v>94.029999999999973</v>
      </c>
      <c r="F17" s="2">
        <v>12</v>
      </c>
      <c r="G17" s="2">
        <v>1778</v>
      </c>
      <c r="H17" s="2">
        <v>1935.23</v>
      </c>
      <c r="I17" s="2">
        <f t="shared" si="1"/>
        <v>157.23000000000002</v>
      </c>
    </row>
    <row r="18" spans="1:9" x14ac:dyDescent="0.25">
      <c r="A18" s="2">
        <v>13</v>
      </c>
      <c r="B18" s="2">
        <v>1848.3</v>
      </c>
      <c r="C18" s="2">
        <v>1935.23</v>
      </c>
      <c r="D18" s="2">
        <f t="shared" si="0"/>
        <v>86.930000000000064</v>
      </c>
      <c r="F18" s="2">
        <v>13</v>
      </c>
      <c r="G18" s="2">
        <v>1816.1</v>
      </c>
      <c r="H18" s="2">
        <v>1935.23</v>
      </c>
      <c r="I18" s="2">
        <f t="shared" si="1"/>
        <v>119.13000000000011</v>
      </c>
    </row>
    <row r="19" spans="1:9" x14ac:dyDescent="0.25">
      <c r="A19" s="2">
        <v>14</v>
      </c>
      <c r="B19" s="2">
        <v>1850.1</v>
      </c>
      <c r="C19" s="2">
        <v>1935.23</v>
      </c>
      <c r="D19" s="2">
        <f t="shared" si="0"/>
        <v>85.130000000000109</v>
      </c>
      <c r="F19" s="2">
        <v>14</v>
      </c>
      <c r="G19" s="2">
        <v>1838.4</v>
      </c>
      <c r="H19" s="2">
        <v>1935.23</v>
      </c>
      <c r="I19" s="2">
        <f t="shared" si="1"/>
        <v>96.829999999999927</v>
      </c>
    </row>
    <row r="20" spans="1:9" x14ac:dyDescent="0.25">
      <c r="A20" s="2">
        <v>15</v>
      </c>
      <c r="B20" s="2">
        <v>1846.7</v>
      </c>
      <c r="C20" s="2">
        <v>1935.23</v>
      </c>
      <c r="D20" s="2">
        <f t="shared" si="0"/>
        <v>88.529999999999973</v>
      </c>
      <c r="F20" s="2">
        <v>15</v>
      </c>
      <c r="G20" s="2">
        <v>1819.2</v>
      </c>
      <c r="H20" s="2">
        <v>1935.23</v>
      </c>
      <c r="I20" s="2">
        <f t="shared" si="1"/>
        <v>116.02999999999997</v>
      </c>
    </row>
    <row r="21" spans="1:9" x14ac:dyDescent="0.25">
      <c r="A21" s="2">
        <v>16</v>
      </c>
      <c r="B21" s="2">
        <v>1846.9</v>
      </c>
      <c r="C21" s="2">
        <v>1935.23</v>
      </c>
      <c r="D21" s="2">
        <f t="shared" si="0"/>
        <v>88.329999999999927</v>
      </c>
      <c r="F21" s="2">
        <v>16</v>
      </c>
      <c r="G21" s="2">
        <v>1837.5</v>
      </c>
      <c r="H21" s="2">
        <v>1935.23</v>
      </c>
      <c r="I21" s="2">
        <f t="shared" si="1"/>
        <v>97.730000000000018</v>
      </c>
    </row>
    <row r="22" spans="1:9" x14ac:dyDescent="0.25">
      <c r="A22" s="2">
        <v>17</v>
      </c>
      <c r="B22" s="2">
        <v>1866.9</v>
      </c>
      <c r="C22" s="2">
        <v>1935.23</v>
      </c>
      <c r="D22" s="2">
        <f t="shared" si="0"/>
        <v>68.329999999999927</v>
      </c>
      <c r="F22" s="2">
        <v>17</v>
      </c>
      <c r="G22" s="2">
        <v>1828.4</v>
      </c>
      <c r="H22" s="2">
        <v>1935.23</v>
      </c>
      <c r="I22" s="2">
        <f t="shared" si="1"/>
        <v>106.82999999999993</v>
      </c>
    </row>
    <row r="23" spans="1:9" x14ac:dyDescent="0.25">
      <c r="A23" s="2">
        <v>18</v>
      </c>
      <c r="B23" s="2">
        <v>1873.8</v>
      </c>
      <c r="C23" s="2">
        <v>1935.23</v>
      </c>
      <c r="D23" s="2">
        <f t="shared" si="0"/>
        <v>61.430000000000064</v>
      </c>
      <c r="F23" s="2">
        <v>18</v>
      </c>
      <c r="G23" s="2">
        <v>1844.9</v>
      </c>
      <c r="H23" s="2">
        <v>1935.23</v>
      </c>
      <c r="I23" s="2">
        <f t="shared" si="1"/>
        <v>90.329999999999927</v>
      </c>
    </row>
    <row r="24" spans="1:9" x14ac:dyDescent="0.25">
      <c r="A24" s="2">
        <v>19</v>
      </c>
      <c r="B24" s="2">
        <v>1864.2</v>
      </c>
      <c r="C24" s="2">
        <v>1935.23</v>
      </c>
      <c r="D24" s="2">
        <f t="shared" si="0"/>
        <v>71.029999999999973</v>
      </c>
      <c r="F24" s="2">
        <v>19</v>
      </c>
      <c r="G24" s="2">
        <v>1853.4</v>
      </c>
      <c r="H24" s="2">
        <v>1935.23</v>
      </c>
      <c r="I24" s="2">
        <f t="shared" si="1"/>
        <v>81.829999999999927</v>
      </c>
    </row>
    <row r="25" spans="1:9" x14ac:dyDescent="0.25">
      <c r="A25" s="2">
        <v>20</v>
      </c>
      <c r="B25" s="2">
        <v>1886.7</v>
      </c>
      <c r="C25" s="2">
        <v>1935.23</v>
      </c>
      <c r="D25" s="2">
        <f t="shared" si="0"/>
        <v>48.529999999999973</v>
      </c>
      <c r="F25" s="2">
        <v>20</v>
      </c>
      <c r="G25" s="2">
        <v>1848.2</v>
      </c>
      <c r="H25" s="2">
        <v>1935.23</v>
      </c>
      <c r="I25" s="2">
        <f t="shared" si="1"/>
        <v>87.029999999999973</v>
      </c>
    </row>
    <row r="26" spans="1:9" x14ac:dyDescent="0.25">
      <c r="A26" s="2">
        <v>21</v>
      </c>
      <c r="B26" s="2">
        <v>1877.4</v>
      </c>
      <c r="C26" s="2">
        <v>1935.23</v>
      </c>
      <c r="D26" s="2">
        <f t="shared" si="0"/>
        <v>57.829999999999927</v>
      </c>
      <c r="F26" s="2">
        <v>21</v>
      </c>
      <c r="G26" s="2">
        <v>1861.6</v>
      </c>
      <c r="H26" s="2">
        <v>1935.23</v>
      </c>
      <c r="I26" s="2">
        <f t="shared" si="1"/>
        <v>73.630000000000109</v>
      </c>
    </row>
    <row r="27" spans="1:9" x14ac:dyDescent="0.25">
      <c r="A27" s="2">
        <v>22</v>
      </c>
      <c r="B27" s="2">
        <v>1883.8</v>
      </c>
      <c r="C27" s="2">
        <v>1935.23</v>
      </c>
      <c r="D27" s="2">
        <f t="shared" si="0"/>
        <v>51.430000000000064</v>
      </c>
      <c r="F27" s="2">
        <v>22</v>
      </c>
      <c r="G27" s="2">
        <v>1865.9</v>
      </c>
      <c r="H27" s="2">
        <v>1935.23</v>
      </c>
      <c r="I27" s="2">
        <f t="shared" si="1"/>
        <v>69.329999999999927</v>
      </c>
    </row>
    <row r="28" spans="1:9" x14ac:dyDescent="0.25">
      <c r="A28" s="2">
        <v>23</v>
      </c>
      <c r="B28" s="2">
        <v>1901</v>
      </c>
      <c r="C28" s="2">
        <v>1935.23</v>
      </c>
      <c r="D28" s="2">
        <f t="shared" si="0"/>
        <v>34.230000000000018</v>
      </c>
      <c r="F28" s="2">
        <v>23</v>
      </c>
      <c r="G28" s="2">
        <v>1872.1</v>
      </c>
      <c r="H28" s="2">
        <v>1935.23</v>
      </c>
      <c r="I28" s="2">
        <f t="shared" si="1"/>
        <v>63.130000000000109</v>
      </c>
    </row>
    <row r="29" spans="1:9" x14ac:dyDescent="0.25">
      <c r="A29" s="2">
        <v>24</v>
      </c>
      <c r="B29" s="2">
        <v>1872.4</v>
      </c>
      <c r="C29" s="2">
        <v>1935.23</v>
      </c>
      <c r="D29" s="2">
        <f t="shared" si="0"/>
        <v>62.829999999999927</v>
      </c>
      <c r="F29" s="2">
        <v>24</v>
      </c>
      <c r="G29" s="2">
        <v>1881.4</v>
      </c>
      <c r="H29" s="2">
        <v>1935.23</v>
      </c>
      <c r="I29" s="2">
        <f t="shared" si="1"/>
        <v>53.829999999999927</v>
      </c>
    </row>
    <row r="30" spans="1:9" x14ac:dyDescent="0.25">
      <c r="A30" s="2">
        <v>25</v>
      </c>
      <c r="B30" s="2">
        <v>1885.4</v>
      </c>
      <c r="C30" s="2">
        <v>1935.23</v>
      </c>
      <c r="D30" s="2">
        <f t="shared" si="0"/>
        <v>49.829999999999927</v>
      </c>
      <c r="F30" s="2">
        <v>25</v>
      </c>
      <c r="G30" s="2">
        <v>1871.6</v>
      </c>
      <c r="H30" s="2">
        <v>1935.23</v>
      </c>
      <c r="I30" s="2">
        <f t="shared" si="1"/>
        <v>63.630000000000109</v>
      </c>
    </row>
    <row r="31" spans="1:9" x14ac:dyDescent="0.25">
      <c r="A31" s="2">
        <v>26</v>
      </c>
      <c r="B31" s="2">
        <v>1901.8</v>
      </c>
      <c r="C31" s="2">
        <v>1935.23</v>
      </c>
      <c r="D31" s="2">
        <f t="shared" si="0"/>
        <v>33.430000000000064</v>
      </c>
      <c r="F31" s="2">
        <v>26</v>
      </c>
      <c r="G31" s="2">
        <v>1892.4</v>
      </c>
      <c r="H31" s="2">
        <v>1935.23</v>
      </c>
      <c r="I31" s="2">
        <f t="shared" si="1"/>
        <v>42.829999999999927</v>
      </c>
    </row>
    <row r="32" spans="1:9" x14ac:dyDescent="0.25">
      <c r="A32" s="2">
        <v>27</v>
      </c>
      <c r="B32" s="2">
        <v>1871.9</v>
      </c>
      <c r="C32" s="2">
        <v>1935.23</v>
      </c>
      <c r="D32" s="2">
        <f t="shared" si="0"/>
        <v>63.329999999999927</v>
      </c>
      <c r="F32" s="2">
        <v>27</v>
      </c>
      <c r="G32" s="2">
        <v>1889</v>
      </c>
      <c r="H32" s="2">
        <v>1935.23</v>
      </c>
      <c r="I32" s="2">
        <f t="shared" si="1"/>
        <v>46.230000000000018</v>
      </c>
    </row>
    <row r="33" spans="1:9" x14ac:dyDescent="0.25">
      <c r="A33" s="2">
        <v>28</v>
      </c>
      <c r="B33" s="2">
        <v>1882.8</v>
      </c>
      <c r="C33" s="2">
        <v>1935.23</v>
      </c>
      <c r="D33" s="2">
        <f t="shared" si="0"/>
        <v>52.430000000000064</v>
      </c>
      <c r="F33" s="2">
        <v>28</v>
      </c>
      <c r="G33" s="2">
        <v>1891.4</v>
      </c>
      <c r="H33" s="2">
        <v>1935.23</v>
      </c>
      <c r="I33" s="2">
        <f t="shared" si="1"/>
        <v>43.829999999999927</v>
      </c>
    </row>
    <row r="34" spans="1:9" x14ac:dyDescent="0.25">
      <c r="A34" s="2">
        <v>29</v>
      </c>
      <c r="B34" s="2">
        <v>1914.5</v>
      </c>
      <c r="C34" s="2">
        <v>1935.23</v>
      </c>
      <c r="D34" s="2">
        <f t="shared" si="0"/>
        <v>20.730000000000018</v>
      </c>
      <c r="F34" s="2">
        <v>29</v>
      </c>
      <c r="G34" s="2">
        <v>1912.8</v>
      </c>
      <c r="H34" s="2">
        <v>1935.23</v>
      </c>
      <c r="I34" s="2">
        <f t="shared" si="1"/>
        <v>22.430000000000064</v>
      </c>
    </row>
    <row r="35" spans="1:9" x14ac:dyDescent="0.25">
      <c r="A35" s="2">
        <v>30</v>
      </c>
      <c r="B35" s="2">
        <v>1903.4</v>
      </c>
      <c r="C35" s="2">
        <v>1935.23</v>
      </c>
      <c r="D35" s="2">
        <f t="shared" si="0"/>
        <v>31.829999999999927</v>
      </c>
      <c r="F35" s="2">
        <v>30</v>
      </c>
      <c r="G35" s="2">
        <v>1904.8</v>
      </c>
      <c r="H35" s="2">
        <v>1935.23</v>
      </c>
      <c r="I35" s="2">
        <f t="shared" si="1"/>
        <v>30.430000000000064</v>
      </c>
    </row>
    <row r="36" spans="1:9" x14ac:dyDescent="0.25">
      <c r="A36" s="2">
        <v>31</v>
      </c>
      <c r="B36" s="2">
        <v>1914.8</v>
      </c>
      <c r="C36" s="2">
        <v>1935.23</v>
      </c>
      <c r="D36" s="2">
        <f t="shared" si="0"/>
        <v>20.430000000000064</v>
      </c>
      <c r="F36" s="2">
        <v>31</v>
      </c>
      <c r="G36" s="2">
        <v>1900.5</v>
      </c>
      <c r="H36" s="2">
        <v>1935.23</v>
      </c>
      <c r="I36" s="2">
        <f t="shared" si="1"/>
        <v>34.730000000000018</v>
      </c>
    </row>
    <row r="37" spans="1:9" x14ac:dyDescent="0.25">
      <c r="A37" s="2">
        <v>32</v>
      </c>
      <c r="B37" s="2">
        <v>1932.5</v>
      </c>
      <c r="C37" s="2">
        <v>1935.23</v>
      </c>
      <c r="D37" s="2">
        <f t="shared" si="0"/>
        <v>2.7300000000000182</v>
      </c>
      <c r="F37" s="2">
        <v>32</v>
      </c>
      <c r="G37" s="2">
        <v>1901.8</v>
      </c>
      <c r="H37" s="2">
        <v>1935.23</v>
      </c>
      <c r="I37" s="2">
        <f t="shared" si="1"/>
        <v>33.430000000000064</v>
      </c>
    </row>
    <row r="38" spans="1:9" x14ac:dyDescent="0.25">
      <c r="A38" s="2">
        <v>33</v>
      </c>
      <c r="B38" s="2">
        <v>1905.7</v>
      </c>
      <c r="C38" s="2">
        <v>1935.23</v>
      </c>
      <c r="D38" s="2">
        <f t="shared" si="0"/>
        <v>29.529999999999973</v>
      </c>
      <c r="F38" s="2">
        <v>33</v>
      </c>
      <c r="G38" s="2">
        <v>1911.9</v>
      </c>
      <c r="H38" s="2">
        <v>1935.23</v>
      </c>
      <c r="I38" s="2">
        <f t="shared" si="1"/>
        <v>23.329999999999927</v>
      </c>
    </row>
    <row r="39" spans="1:9" x14ac:dyDescent="0.25">
      <c r="A39" s="2">
        <v>34</v>
      </c>
      <c r="B39" s="2">
        <v>1924.5</v>
      </c>
      <c r="C39" s="2">
        <v>1935.23</v>
      </c>
      <c r="D39" s="2">
        <f t="shared" si="0"/>
        <v>10.730000000000018</v>
      </c>
      <c r="F39" s="2">
        <v>34</v>
      </c>
      <c r="G39" s="2">
        <v>1910.5</v>
      </c>
      <c r="H39" s="2">
        <v>1935.23</v>
      </c>
      <c r="I39" s="2">
        <f t="shared" si="1"/>
        <v>24.730000000000018</v>
      </c>
    </row>
    <row r="40" spans="1:9" x14ac:dyDescent="0.25">
      <c r="A40" s="2">
        <v>35</v>
      </c>
      <c r="B40" s="2">
        <v>1903.6</v>
      </c>
      <c r="C40" s="2">
        <v>1935.23</v>
      </c>
      <c r="D40" s="2">
        <f t="shared" si="0"/>
        <v>31.630000000000109</v>
      </c>
      <c r="F40" s="2">
        <v>35</v>
      </c>
      <c r="G40" s="2">
        <v>1885.4</v>
      </c>
      <c r="H40" s="2">
        <v>1935.23</v>
      </c>
      <c r="I40" s="2">
        <f t="shared" si="1"/>
        <v>49.829999999999927</v>
      </c>
    </row>
    <row r="41" spans="1:9" x14ac:dyDescent="0.25">
      <c r="A41" s="2">
        <v>36</v>
      </c>
      <c r="B41" s="2">
        <v>1909.7</v>
      </c>
      <c r="C41" s="2">
        <v>1935.23</v>
      </c>
      <c r="D41" s="2">
        <f t="shared" si="0"/>
        <v>25.529999999999973</v>
      </c>
      <c r="F41" s="2">
        <v>36</v>
      </c>
      <c r="G41" s="2">
        <v>1917.2</v>
      </c>
      <c r="H41" s="2">
        <v>1935.23</v>
      </c>
      <c r="I41" s="2">
        <f t="shared" si="1"/>
        <v>18.029999999999973</v>
      </c>
    </row>
    <row r="42" spans="1:9" x14ac:dyDescent="0.25">
      <c r="A42" s="2">
        <v>37</v>
      </c>
      <c r="B42" s="2">
        <v>1909.6</v>
      </c>
      <c r="C42" s="2">
        <v>1935.23</v>
      </c>
      <c r="D42" s="2">
        <f t="shared" si="0"/>
        <v>25.630000000000109</v>
      </c>
      <c r="F42" s="2">
        <v>37</v>
      </c>
      <c r="G42" s="2">
        <v>1925.8</v>
      </c>
      <c r="H42" s="2">
        <v>1935.23</v>
      </c>
      <c r="I42" s="2">
        <f t="shared" si="1"/>
        <v>9.4300000000000637</v>
      </c>
    </row>
    <row r="43" spans="1:9" x14ac:dyDescent="0.25">
      <c r="A43" s="2">
        <v>38</v>
      </c>
      <c r="B43" s="2">
        <v>1897.7</v>
      </c>
      <c r="C43" s="2">
        <v>1935.23</v>
      </c>
      <c r="D43" s="2">
        <f t="shared" si="0"/>
        <v>37.529999999999973</v>
      </c>
      <c r="F43" s="2">
        <v>38</v>
      </c>
      <c r="G43" s="2">
        <v>1912.6</v>
      </c>
      <c r="H43" s="2">
        <v>1935.23</v>
      </c>
      <c r="I43" s="2">
        <f t="shared" si="1"/>
        <v>22.630000000000109</v>
      </c>
    </row>
    <row r="44" spans="1:9" x14ac:dyDescent="0.25">
      <c r="A44" s="2">
        <v>39</v>
      </c>
      <c r="B44" s="2">
        <v>1939.9</v>
      </c>
      <c r="C44" s="2">
        <v>1935.23</v>
      </c>
      <c r="D44" s="2">
        <f t="shared" si="0"/>
        <v>4.6700000000000728</v>
      </c>
      <c r="F44" s="2">
        <v>39</v>
      </c>
      <c r="G44" s="2">
        <v>1939.6</v>
      </c>
      <c r="H44" s="2">
        <v>1935.23</v>
      </c>
      <c r="I44" s="2">
        <f t="shared" si="1"/>
        <v>4.3699999999998909</v>
      </c>
    </row>
    <row r="45" spans="1:9" x14ac:dyDescent="0.25">
      <c r="A45" s="2">
        <v>40</v>
      </c>
      <c r="B45" s="2">
        <v>1929.3</v>
      </c>
      <c r="C45" s="2">
        <v>1935.23</v>
      </c>
      <c r="D45" s="2">
        <f t="shared" si="0"/>
        <v>5.9300000000000637</v>
      </c>
      <c r="F45" s="2">
        <v>40</v>
      </c>
      <c r="G45" s="2">
        <v>1920.6</v>
      </c>
      <c r="H45" s="2">
        <v>1935.23</v>
      </c>
      <c r="I45" s="2">
        <f t="shared" si="1"/>
        <v>14.630000000000109</v>
      </c>
    </row>
    <row r="46" spans="1:9" x14ac:dyDescent="0.25">
      <c r="A46" s="2">
        <v>41</v>
      </c>
      <c r="B46" s="2">
        <v>1941.6</v>
      </c>
      <c r="C46" s="2">
        <v>1935.23</v>
      </c>
      <c r="D46" s="2">
        <f t="shared" si="0"/>
        <v>6.3699999999998909</v>
      </c>
      <c r="F46" s="2">
        <v>41</v>
      </c>
      <c r="G46" s="2">
        <v>1904</v>
      </c>
      <c r="H46" s="2">
        <v>1935.23</v>
      </c>
      <c r="I46" s="2">
        <f t="shared" si="1"/>
        <v>31.230000000000018</v>
      </c>
    </row>
    <row r="47" spans="1:9" x14ac:dyDescent="0.25">
      <c r="A47" s="2">
        <v>42</v>
      </c>
      <c r="B47" s="2">
        <v>1923.7</v>
      </c>
      <c r="C47" s="2">
        <v>1935.23</v>
      </c>
      <c r="D47" s="2">
        <f t="shared" si="0"/>
        <v>11.529999999999973</v>
      </c>
      <c r="F47" s="2">
        <v>42</v>
      </c>
      <c r="G47" s="2">
        <v>1919.6</v>
      </c>
      <c r="H47" s="2">
        <v>1935.23</v>
      </c>
      <c r="I47" s="2">
        <f t="shared" si="1"/>
        <v>15.630000000000109</v>
      </c>
    </row>
    <row r="48" spans="1:9" x14ac:dyDescent="0.25">
      <c r="A48" s="2">
        <v>43</v>
      </c>
      <c r="B48" s="2">
        <v>1912.3</v>
      </c>
      <c r="C48" s="2">
        <v>1935.23</v>
      </c>
      <c r="D48" s="2">
        <f t="shared" si="0"/>
        <v>22.930000000000064</v>
      </c>
      <c r="F48" s="2">
        <v>43</v>
      </c>
      <c r="G48" s="2">
        <v>1915.9</v>
      </c>
      <c r="H48" s="2">
        <v>1935.23</v>
      </c>
      <c r="I48" s="2">
        <f t="shared" si="1"/>
        <v>19.329999999999927</v>
      </c>
    </row>
    <row r="49" spans="1:9" x14ac:dyDescent="0.25">
      <c r="A49" s="2">
        <v>44</v>
      </c>
      <c r="B49" s="2">
        <v>1931.8</v>
      </c>
      <c r="C49" s="2">
        <v>1935.23</v>
      </c>
      <c r="D49" s="2">
        <f t="shared" si="0"/>
        <v>3.4300000000000637</v>
      </c>
      <c r="F49" s="2">
        <v>44</v>
      </c>
      <c r="G49" s="2">
        <v>1924.2</v>
      </c>
      <c r="H49" s="2">
        <v>1935.23</v>
      </c>
      <c r="I49" s="2">
        <f t="shared" si="1"/>
        <v>11.029999999999973</v>
      </c>
    </row>
    <row r="50" spans="1:9" x14ac:dyDescent="0.25">
      <c r="A50" s="2">
        <v>45</v>
      </c>
      <c r="B50" s="2">
        <v>1944.2</v>
      </c>
      <c r="C50" s="2">
        <v>1935.23</v>
      </c>
      <c r="D50" s="2">
        <f t="shared" si="0"/>
        <v>8.9700000000000273</v>
      </c>
      <c r="F50" s="2">
        <v>45</v>
      </c>
      <c r="G50" s="2">
        <v>1908.1</v>
      </c>
      <c r="H50" s="2">
        <v>1935.23</v>
      </c>
      <c r="I50" s="2">
        <f t="shared" si="1"/>
        <v>27.130000000000109</v>
      </c>
    </row>
    <row r="51" spans="1:9" x14ac:dyDescent="0.25">
      <c r="A51" s="2">
        <v>46</v>
      </c>
      <c r="B51" s="2">
        <v>1925.6</v>
      </c>
      <c r="C51" s="2">
        <v>1935.23</v>
      </c>
      <c r="D51" s="2">
        <f t="shared" si="0"/>
        <v>9.6300000000001091</v>
      </c>
      <c r="F51" s="2">
        <v>46</v>
      </c>
      <c r="G51" s="2">
        <v>1915.7</v>
      </c>
      <c r="H51" s="2">
        <v>1935.23</v>
      </c>
      <c r="I51" s="2">
        <f t="shared" si="1"/>
        <v>19.529999999999973</v>
      </c>
    </row>
    <row r="52" spans="1:9" x14ac:dyDescent="0.25">
      <c r="A52" s="2">
        <v>47</v>
      </c>
      <c r="B52" s="2">
        <v>1939.5</v>
      </c>
      <c r="C52" s="2">
        <v>1935.23</v>
      </c>
      <c r="D52" s="2">
        <f t="shared" si="0"/>
        <v>4.2699999999999818</v>
      </c>
      <c r="F52" s="2">
        <v>47</v>
      </c>
      <c r="G52" s="2">
        <v>1930.2</v>
      </c>
      <c r="H52" s="2">
        <v>1935.23</v>
      </c>
      <c r="I52" s="2">
        <f t="shared" si="1"/>
        <v>5.0299999999999727</v>
      </c>
    </row>
    <row r="53" spans="1:9" x14ac:dyDescent="0.25">
      <c r="A53" s="2">
        <v>48</v>
      </c>
      <c r="B53" s="2">
        <v>1948.3</v>
      </c>
      <c r="C53" s="2">
        <v>1935.23</v>
      </c>
      <c r="D53" s="2">
        <f t="shared" si="0"/>
        <v>13.069999999999936</v>
      </c>
      <c r="F53" s="2">
        <v>48</v>
      </c>
      <c r="G53" s="2">
        <v>1927.3</v>
      </c>
      <c r="H53" s="2">
        <v>1935.23</v>
      </c>
      <c r="I53" s="2">
        <f t="shared" si="1"/>
        <v>7.9300000000000637</v>
      </c>
    </row>
    <row r="54" spans="1:9" x14ac:dyDescent="0.25">
      <c r="A54" s="2">
        <v>49</v>
      </c>
      <c r="B54" s="2">
        <v>1975.4</v>
      </c>
      <c r="C54" s="2">
        <v>1935.23</v>
      </c>
      <c r="D54" s="2">
        <f t="shared" si="0"/>
        <v>40.170000000000073</v>
      </c>
      <c r="F54" s="2">
        <v>49</v>
      </c>
      <c r="G54" s="2">
        <v>1936.2</v>
      </c>
      <c r="H54" s="2">
        <v>1935.23</v>
      </c>
      <c r="I54" s="2">
        <f t="shared" si="1"/>
        <v>0.97000000000002728</v>
      </c>
    </row>
    <row r="55" spans="1:9" x14ac:dyDescent="0.25">
      <c r="A55" s="2">
        <v>50</v>
      </c>
      <c r="B55" s="2">
        <v>1931.9</v>
      </c>
      <c r="C55" s="2">
        <v>1935.23</v>
      </c>
      <c r="D55" s="2">
        <f t="shared" si="0"/>
        <v>3.3299999999999272</v>
      </c>
      <c r="F55" s="2">
        <v>50</v>
      </c>
      <c r="G55" s="2">
        <v>1944.6</v>
      </c>
      <c r="H55" s="2">
        <v>1935.23</v>
      </c>
      <c r="I55" s="2">
        <f t="shared" si="1"/>
        <v>9.3699999999998909</v>
      </c>
    </row>
    <row r="56" spans="1:9" x14ac:dyDescent="0.25">
      <c r="A56" s="2">
        <v>51</v>
      </c>
      <c r="B56" s="2">
        <v>1917.8</v>
      </c>
      <c r="C56" s="2">
        <v>1935.23</v>
      </c>
      <c r="D56" s="2">
        <f t="shared" si="0"/>
        <v>17.430000000000064</v>
      </c>
      <c r="F56" s="2">
        <v>51</v>
      </c>
      <c r="G56" s="2">
        <v>1949.2</v>
      </c>
      <c r="H56" s="2">
        <v>1935.23</v>
      </c>
      <c r="I56" s="2">
        <f t="shared" si="1"/>
        <v>13.970000000000027</v>
      </c>
    </row>
    <row r="57" spans="1:9" x14ac:dyDescent="0.25">
      <c r="A57" s="2">
        <v>52</v>
      </c>
      <c r="B57" s="2">
        <v>1976.2</v>
      </c>
      <c r="C57" s="2">
        <v>1935.23</v>
      </c>
      <c r="D57" s="2">
        <f t="shared" si="0"/>
        <v>40.970000000000027</v>
      </c>
      <c r="F57" s="2">
        <v>52</v>
      </c>
      <c r="G57" s="2">
        <v>1968.5</v>
      </c>
      <c r="H57" s="2">
        <v>1935.23</v>
      </c>
      <c r="I57" s="2">
        <f t="shared" si="1"/>
        <v>33.269999999999982</v>
      </c>
    </row>
    <row r="58" spans="1:9" x14ac:dyDescent="0.25">
      <c r="A58" s="2">
        <v>53</v>
      </c>
      <c r="B58" s="2">
        <v>1940.5</v>
      </c>
      <c r="C58" s="2">
        <v>1935.23</v>
      </c>
      <c r="D58" s="2">
        <f t="shared" si="0"/>
        <v>5.2699999999999818</v>
      </c>
      <c r="F58" s="2">
        <v>53</v>
      </c>
      <c r="G58" s="2">
        <v>1955.3</v>
      </c>
      <c r="H58" s="2">
        <v>1935.23</v>
      </c>
      <c r="I58" s="2">
        <f t="shared" si="1"/>
        <v>20.069999999999936</v>
      </c>
    </row>
    <row r="59" spans="1:9" x14ac:dyDescent="0.25">
      <c r="A59" s="2">
        <v>54</v>
      </c>
      <c r="B59" s="2">
        <v>1952.3</v>
      </c>
      <c r="C59" s="2">
        <v>1935.23</v>
      </c>
      <c r="D59" s="2">
        <f t="shared" si="0"/>
        <v>17.069999999999936</v>
      </c>
      <c r="F59" s="2">
        <v>54</v>
      </c>
      <c r="G59" s="2">
        <v>1961.6</v>
      </c>
      <c r="H59" s="2">
        <v>1935.23</v>
      </c>
      <c r="I59" s="2">
        <f t="shared" si="1"/>
        <v>26.369999999999891</v>
      </c>
    </row>
    <row r="60" spans="1:9" x14ac:dyDescent="0.25">
      <c r="A60" s="2">
        <v>55</v>
      </c>
      <c r="B60" s="2">
        <v>1952.2</v>
      </c>
      <c r="C60" s="2">
        <v>1935.23</v>
      </c>
      <c r="D60" s="2">
        <f t="shared" si="0"/>
        <v>16.970000000000027</v>
      </c>
      <c r="F60" s="2">
        <v>55</v>
      </c>
      <c r="G60" s="2">
        <v>1974.5</v>
      </c>
      <c r="H60" s="2">
        <v>1935.23</v>
      </c>
      <c r="I60" s="2">
        <f t="shared" si="1"/>
        <v>39.269999999999982</v>
      </c>
    </row>
    <row r="61" spans="1:9" x14ac:dyDescent="0.25">
      <c r="A61" s="2">
        <v>56</v>
      </c>
      <c r="B61" s="2">
        <v>1931.1</v>
      </c>
      <c r="C61" s="2">
        <v>1935.23</v>
      </c>
      <c r="D61" s="2">
        <f t="shared" si="0"/>
        <v>4.1300000000001091</v>
      </c>
      <c r="F61" s="2">
        <v>56</v>
      </c>
      <c r="G61" s="2">
        <v>1935</v>
      </c>
      <c r="H61" s="2">
        <v>1935.23</v>
      </c>
      <c r="I61" s="2">
        <f t="shared" si="1"/>
        <v>0.23000000000001819</v>
      </c>
    </row>
    <row r="62" spans="1:9" x14ac:dyDescent="0.25">
      <c r="A62" s="2">
        <v>57</v>
      </c>
      <c r="B62" s="2">
        <v>1946.8</v>
      </c>
      <c r="C62" s="2">
        <v>1935.23</v>
      </c>
      <c r="D62" s="2">
        <f t="shared" si="0"/>
        <v>11.569999999999936</v>
      </c>
      <c r="F62" s="2">
        <v>57</v>
      </c>
      <c r="G62" s="2">
        <v>1970.3</v>
      </c>
      <c r="H62" s="2">
        <v>1935.23</v>
      </c>
      <c r="I62" s="2">
        <f t="shared" si="1"/>
        <v>35.069999999999936</v>
      </c>
    </row>
    <row r="63" spans="1:9" x14ac:dyDescent="0.25">
      <c r="A63" s="2">
        <v>58</v>
      </c>
      <c r="B63" s="2">
        <v>1958.3</v>
      </c>
      <c r="C63" s="2">
        <v>1935.23</v>
      </c>
      <c r="D63" s="2">
        <f t="shared" si="0"/>
        <v>23.069999999999936</v>
      </c>
      <c r="F63" s="2">
        <v>58</v>
      </c>
      <c r="G63" s="2">
        <v>1946.5</v>
      </c>
      <c r="H63" s="2">
        <v>1935.23</v>
      </c>
      <c r="I63" s="2">
        <f t="shared" si="1"/>
        <v>11.269999999999982</v>
      </c>
    </row>
    <row r="64" spans="1:9" x14ac:dyDescent="0.25">
      <c r="A64" s="2">
        <v>59</v>
      </c>
      <c r="B64" s="2">
        <v>1983.8</v>
      </c>
      <c r="C64" s="2">
        <v>1935.23</v>
      </c>
      <c r="D64" s="2">
        <f t="shared" si="0"/>
        <v>48.569999999999936</v>
      </c>
      <c r="F64" s="2">
        <v>59</v>
      </c>
      <c r="G64" s="2">
        <v>1956.9</v>
      </c>
      <c r="H64" s="2">
        <v>1935.23</v>
      </c>
      <c r="I64" s="2">
        <f t="shared" si="1"/>
        <v>21.670000000000073</v>
      </c>
    </row>
    <row r="65" spans="1:9" x14ac:dyDescent="0.25">
      <c r="A65" s="2">
        <v>60</v>
      </c>
      <c r="B65" s="2">
        <v>1942</v>
      </c>
      <c r="C65" s="2">
        <v>1935.23</v>
      </c>
      <c r="D65" s="2">
        <f t="shared" si="0"/>
        <v>6.7699999999999818</v>
      </c>
      <c r="F65" s="2">
        <v>60</v>
      </c>
      <c r="G65" s="2">
        <v>1962.8</v>
      </c>
      <c r="H65" s="2">
        <v>1935.23</v>
      </c>
      <c r="I65" s="2">
        <f t="shared" si="1"/>
        <v>27.569999999999936</v>
      </c>
    </row>
    <row r="66" spans="1:9" x14ac:dyDescent="0.25">
      <c r="A66" s="2">
        <v>61</v>
      </c>
      <c r="B66" s="2">
        <v>1955.9</v>
      </c>
      <c r="C66" s="2">
        <v>1935.23</v>
      </c>
      <c r="D66" s="2">
        <f t="shared" si="0"/>
        <v>20.670000000000073</v>
      </c>
      <c r="F66" s="2">
        <v>61</v>
      </c>
      <c r="G66" s="2">
        <v>1951.4</v>
      </c>
      <c r="H66" s="2">
        <v>1935.23</v>
      </c>
      <c r="I66" s="2">
        <f t="shared" si="1"/>
        <v>16.170000000000073</v>
      </c>
    </row>
    <row r="67" spans="1:9" x14ac:dyDescent="0.25">
      <c r="A67" s="2">
        <v>62</v>
      </c>
      <c r="B67" s="2">
        <v>1928.6</v>
      </c>
      <c r="C67" s="2">
        <v>1935.23</v>
      </c>
      <c r="D67" s="2">
        <f t="shared" si="0"/>
        <v>6.6300000000001091</v>
      </c>
      <c r="F67" s="2">
        <v>62</v>
      </c>
      <c r="G67" s="2">
        <v>1969.7</v>
      </c>
      <c r="H67" s="2">
        <v>1935.23</v>
      </c>
      <c r="I67" s="2">
        <f t="shared" si="1"/>
        <v>34.470000000000027</v>
      </c>
    </row>
    <row r="68" spans="1:9" x14ac:dyDescent="0.25">
      <c r="A68" s="2">
        <v>63</v>
      </c>
      <c r="B68" s="2">
        <v>1956.9</v>
      </c>
      <c r="C68" s="2">
        <v>1935.23</v>
      </c>
      <c r="D68" s="2">
        <f t="shared" si="0"/>
        <v>21.670000000000073</v>
      </c>
      <c r="F68" s="2">
        <v>63</v>
      </c>
      <c r="G68" s="2">
        <v>1922.6</v>
      </c>
      <c r="H68" s="2">
        <v>1935.23</v>
      </c>
      <c r="I68" s="2">
        <f t="shared" si="1"/>
        <v>12.630000000000109</v>
      </c>
    </row>
    <row r="69" spans="1:9" x14ac:dyDescent="0.25">
      <c r="A69" s="2">
        <v>64</v>
      </c>
      <c r="B69" s="2">
        <v>1934.7</v>
      </c>
      <c r="C69" s="2">
        <v>1935.23</v>
      </c>
      <c r="D69" s="2">
        <f t="shared" si="0"/>
        <v>0.52999999999997272</v>
      </c>
      <c r="F69" s="2">
        <v>64</v>
      </c>
      <c r="G69" s="2">
        <v>1955.5</v>
      </c>
      <c r="H69" s="2">
        <v>1935.23</v>
      </c>
      <c r="I69" s="2">
        <f t="shared" si="1"/>
        <v>20.269999999999982</v>
      </c>
    </row>
    <row r="70" spans="1:9" x14ac:dyDescent="0.25">
      <c r="A70" s="2">
        <v>65</v>
      </c>
      <c r="B70" s="2">
        <v>1931.3</v>
      </c>
      <c r="C70" s="2">
        <v>1935.23</v>
      </c>
      <c r="D70" s="2">
        <f t="shared" si="0"/>
        <v>3.9300000000000637</v>
      </c>
      <c r="F70" s="2">
        <v>65</v>
      </c>
      <c r="G70" s="2">
        <v>1953</v>
      </c>
      <c r="H70" s="2">
        <v>1935.23</v>
      </c>
      <c r="I70" s="2">
        <f t="shared" si="1"/>
        <v>17.769999999999982</v>
      </c>
    </row>
    <row r="71" spans="1:9" x14ac:dyDescent="0.25">
      <c r="A71" s="2">
        <v>66</v>
      </c>
      <c r="B71" s="2">
        <v>1979.5</v>
      </c>
      <c r="C71" s="2">
        <v>1935.23</v>
      </c>
      <c r="D71" s="2">
        <f t="shared" ref="D71:D134" si="2">ABS(B71-C71)</f>
        <v>44.269999999999982</v>
      </c>
      <c r="F71" s="2">
        <v>66</v>
      </c>
      <c r="G71" s="2">
        <v>1940.8</v>
      </c>
      <c r="H71" s="2">
        <v>1935.23</v>
      </c>
      <c r="I71" s="2">
        <f t="shared" ref="I71:I134" si="3">ABS(G71-H71)</f>
        <v>5.5699999999999363</v>
      </c>
    </row>
    <row r="72" spans="1:9" x14ac:dyDescent="0.25">
      <c r="A72" s="2">
        <v>67</v>
      </c>
      <c r="B72" s="2">
        <v>1932.8</v>
      </c>
      <c r="C72" s="2">
        <v>1935.23</v>
      </c>
      <c r="D72" s="2">
        <f t="shared" si="2"/>
        <v>2.4300000000000637</v>
      </c>
      <c r="F72" s="2">
        <v>67</v>
      </c>
      <c r="G72" s="2">
        <v>1956.3</v>
      </c>
      <c r="H72" s="2">
        <v>1935.23</v>
      </c>
      <c r="I72" s="2">
        <f t="shared" si="3"/>
        <v>21.069999999999936</v>
      </c>
    </row>
    <row r="73" spans="1:9" x14ac:dyDescent="0.25">
      <c r="A73" s="2">
        <v>68</v>
      </c>
      <c r="B73" s="2">
        <v>1964.5</v>
      </c>
      <c r="C73" s="2">
        <v>1935.23</v>
      </c>
      <c r="D73" s="2">
        <f t="shared" si="2"/>
        <v>29.269999999999982</v>
      </c>
      <c r="F73" s="2">
        <v>68</v>
      </c>
      <c r="G73" s="2">
        <v>1951.4</v>
      </c>
      <c r="H73" s="2">
        <v>1935.23</v>
      </c>
      <c r="I73" s="2">
        <f t="shared" si="3"/>
        <v>16.170000000000073</v>
      </c>
    </row>
    <row r="74" spans="1:9" x14ac:dyDescent="0.25">
      <c r="A74" s="2">
        <v>69</v>
      </c>
      <c r="B74" s="2">
        <v>1938.6</v>
      </c>
      <c r="C74" s="2">
        <v>1935.23</v>
      </c>
      <c r="D74" s="2">
        <f t="shared" si="2"/>
        <v>3.3699999999998909</v>
      </c>
      <c r="F74" s="2">
        <v>69</v>
      </c>
      <c r="G74" s="2">
        <v>1956.4</v>
      </c>
      <c r="H74" s="2">
        <v>1935.23</v>
      </c>
      <c r="I74" s="2">
        <f t="shared" si="3"/>
        <v>21.170000000000073</v>
      </c>
    </row>
    <row r="75" spans="1:9" x14ac:dyDescent="0.25">
      <c r="A75" s="2">
        <v>70</v>
      </c>
      <c r="B75" s="2">
        <v>1926.7</v>
      </c>
      <c r="C75" s="2">
        <v>1935.23</v>
      </c>
      <c r="D75" s="2">
        <f t="shared" si="2"/>
        <v>8.5299999999999727</v>
      </c>
      <c r="F75" s="2">
        <v>70</v>
      </c>
      <c r="G75" s="2">
        <v>1946.7</v>
      </c>
      <c r="H75" s="2">
        <v>1935.23</v>
      </c>
      <c r="I75" s="2">
        <f t="shared" si="3"/>
        <v>11.470000000000027</v>
      </c>
    </row>
    <row r="76" spans="1:9" x14ac:dyDescent="0.25">
      <c r="A76" s="2">
        <v>71</v>
      </c>
      <c r="B76" s="2">
        <v>1911.3</v>
      </c>
      <c r="C76" s="2">
        <v>1935.23</v>
      </c>
      <c r="D76" s="2">
        <f t="shared" si="2"/>
        <v>23.930000000000064</v>
      </c>
      <c r="F76" s="2">
        <v>71</v>
      </c>
      <c r="G76" s="2">
        <v>1953.6</v>
      </c>
      <c r="H76" s="2">
        <v>1935.23</v>
      </c>
      <c r="I76" s="2">
        <f t="shared" si="3"/>
        <v>18.369999999999891</v>
      </c>
    </row>
    <row r="77" spans="1:9" x14ac:dyDescent="0.25">
      <c r="A77" s="2">
        <v>72</v>
      </c>
      <c r="B77" s="2">
        <v>1941</v>
      </c>
      <c r="C77" s="2">
        <v>1935.23</v>
      </c>
      <c r="D77" s="2">
        <f t="shared" si="2"/>
        <v>5.7699999999999818</v>
      </c>
      <c r="F77" s="2">
        <v>72</v>
      </c>
      <c r="G77" s="2">
        <v>1955.1</v>
      </c>
      <c r="H77" s="2">
        <v>1935.23</v>
      </c>
      <c r="I77" s="2">
        <f t="shared" si="3"/>
        <v>19.869999999999891</v>
      </c>
    </row>
    <row r="78" spans="1:9" x14ac:dyDescent="0.25">
      <c r="A78" s="2">
        <v>73</v>
      </c>
      <c r="B78" s="2">
        <v>1944.4</v>
      </c>
      <c r="C78" s="2">
        <v>1935.23</v>
      </c>
      <c r="D78" s="2">
        <f t="shared" si="2"/>
        <v>9.1700000000000728</v>
      </c>
      <c r="F78" s="2">
        <v>73</v>
      </c>
      <c r="G78" s="2">
        <v>1938</v>
      </c>
      <c r="H78" s="2">
        <v>1935.23</v>
      </c>
      <c r="I78" s="2">
        <f t="shared" si="3"/>
        <v>2.7699999999999818</v>
      </c>
    </row>
    <row r="79" spans="1:9" x14ac:dyDescent="0.25">
      <c r="A79" s="2">
        <v>74</v>
      </c>
      <c r="B79" s="2">
        <v>1928.6</v>
      </c>
      <c r="C79" s="2">
        <v>1935.23</v>
      </c>
      <c r="D79" s="2">
        <f t="shared" si="2"/>
        <v>6.6300000000001091</v>
      </c>
      <c r="F79" s="2">
        <v>74</v>
      </c>
      <c r="G79" s="2">
        <v>1938.4</v>
      </c>
      <c r="H79" s="2">
        <v>1935.23</v>
      </c>
      <c r="I79" s="2">
        <f t="shared" si="3"/>
        <v>3.1700000000000728</v>
      </c>
    </row>
    <row r="80" spans="1:9" x14ac:dyDescent="0.25">
      <c r="A80" s="2">
        <v>75</v>
      </c>
      <c r="B80" s="2">
        <v>1899.6</v>
      </c>
      <c r="C80" s="2">
        <v>1935.23</v>
      </c>
      <c r="D80" s="2">
        <f t="shared" si="2"/>
        <v>35.630000000000109</v>
      </c>
      <c r="F80" s="2">
        <v>75</v>
      </c>
      <c r="G80" s="2">
        <v>1951.2</v>
      </c>
      <c r="H80" s="2">
        <v>1935.23</v>
      </c>
      <c r="I80" s="2">
        <f t="shared" si="3"/>
        <v>15.970000000000027</v>
      </c>
    </row>
    <row r="81" spans="1:9" x14ac:dyDescent="0.25">
      <c r="A81" s="2">
        <v>76</v>
      </c>
      <c r="B81" s="2">
        <v>1930.2</v>
      </c>
      <c r="C81" s="2">
        <v>1935.23</v>
      </c>
      <c r="D81" s="2">
        <f t="shared" si="2"/>
        <v>5.0299999999999727</v>
      </c>
      <c r="F81" s="2">
        <v>76</v>
      </c>
      <c r="G81" s="2">
        <v>1955.7</v>
      </c>
      <c r="H81" s="2">
        <v>1935.23</v>
      </c>
      <c r="I81" s="2">
        <f t="shared" si="3"/>
        <v>20.470000000000027</v>
      </c>
    </row>
    <row r="82" spans="1:9" x14ac:dyDescent="0.25">
      <c r="A82" s="2">
        <v>77</v>
      </c>
      <c r="B82" s="2">
        <v>1923.2</v>
      </c>
      <c r="C82" s="2">
        <v>1935.23</v>
      </c>
      <c r="D82" s="2">
        <f t="shared" si="2"/>
        <v>12.029999999999973</v>
      </c>
      <c r="F82" s="2">
        <v>77</v>
      </c>
      <c r="G82" s="2">
        <v>1927</v>
      </c>
      <c r="H82" s="2">
        <v>1935.23</v>
      </c>
      <c r="I82" s="2">
        <f t="shared" si="3"/>
        <v>8.2300000000000182</v>
      </c>
    </row>
    <row r="83" spans="1:9" x14ac:dyDescent="0.25">
      <c r="A83" s="2">
        <v>78</v>
      </c>
      <c r="B83" s="2">
        <v>1955.4</v>
      </c>
      <c r="C83" s="2">
        <v>1935.23</v>
      </c>
      <c r="D83" s="2">
        <f t="shared" si="2"/>
        <v>20.170000000000073</v>
      </c>
      <c r="F83" s="2">
        <v>78</v>
      </c>
      <c r="G83" s="2">
        <v>1934</v>
      </c>
      <c r="H83" s="2">
        <v>1935.23</v>
      </c>
      <c r="I83" s="2">
        <f t="shared" si="3"/>
        <v>1.2300000000000182</v>
      </c>
    </row>
    <row r="84" spans="1:9" x14ac:dyDescent="0.25">
      <c r="A84" s="2">
        <v>79</v>
      </c>
      <c r="B84" s="2">
        <v>1953.5</v>
      </c>
      <c r="C84" s="2">
        <v>1935.23</v>
      </c>
      <c r="D84" s="2">
        <f t="shared" si="2"/>
        <v>18.269999999999982</v>
      </c>
      <c r="F84" s="2">
        <v>79</v>
      </c>
      <c r="G84" s="2">
        <v>1937.4</v>
      </c>
      <c r="H84" s="2">
        <v>1935.23</v>
      </c>
      <c r="I84" s="2">
        <f t="shared" si="3"/>
        <v>2.1700000000000728</v>
      </c>
    </row>
    <row r="85" spans="1:9" x14ac:dyDescent="0.25">
      <c r="A85" s="2">
        <v>80</v>
      </c>
      <c r="B85" s="2">
        <v>1948.3</v>
      </c>
      <c r="C85" s="2">
        <v>1935.23</v>
      </c>
      <c r="D85" s="2">
        <f t="shared" si="2"/>
        <v>13.069999999999936</v>
      </c>
      <c r="F85" s="2">
        <v>80</v>
      </c>
      <c r="G85" s="2">
        <v>1937.4</v>
      </c>
      <c r="H85" s="2">
        <v>1935.23</v>
      </c>
      <c r="I85" s="2">
        <f t="shared" si="3"/>
        <v>2.1700000000000728</v>
      </c>
    </row>
    <row r="86" spans="1:9" x14ac:dyDescent="0.25">
      <c r="A86" s="2">
        <v>81</v>
      </c>
      <c r="B86" s="2">
        <v>1938.3</v>
      </c>
      <c r="C86" s="2">
        <v>1935.23</v>
      </c>
      <c r="D86" s="2">
        <f t="shared" si="2"/>
        <v>3.0699999999999363</v>
      </c>
      <c r="F86" s="2">
        <v>81</v>
      </c>
      <c r="G86" s="2">
        <v>1943.5</v>
      </c>
      <c r="H86" s="2">
        <v>1935.23</v>
      </c>
      <c r="I86" s="2">
        <f t="shared" si="3"/>
        <v>8.2699999999999818</v>
      </c>
    </row>
    <row r="87" spans="1:9" x14ac:dyDescent="0.25">
      <c r="A87" s="2">
        <v>82</v>
      </c>
      <c r="B87" s="2">
        <v>1933.3</v>
      </c>
      <c r="C87" s="2">
        <v>1935.23</v>
      </c>
      <c r="D87" s="2">
        <f t="shared" si="2"/>
        <v>1.9300000000000637</v>
      </c>
      <c r="F87" s="2">
        <v>82</v>
      </c>
      <c r="G87" s="2">
        <v>1943</v>
      </c>
      <c r="H87" s="2">
        <v>1935.23</v>
      </c>
      <c r="I87" s="2">
        <f t="shared" si="3"/>
        <v>7.7699999999999818</v>
      </c>
    </row>
    <row r="88" spans="1:9" x14ac:dyDescent="0.25">
      <c r="A88" s="2">
        <v>83</v>
      </c>
      <c r="B88" s="2">
        <v>1924.2</v>
      </c>
      <c r="C88" s="2">
        <v>1935.23</v>
      </c>
      <c r="D88" s="2">
        <f t="shared" si="2"/>
        <v>11.029999999999973</v>
      </c>
      <c r="F88" s="2">
        <v>83</v>
      </c>
      <c r="G88" s="2">
        <v>1942.5</v>
      </c>
      <c r="H88" s="2">
        <v>1935.23</v>
      </c>
      <c r="I88" s="2">
        <f t="shared" si="3"/>
        <v>7.2699999999999818</v>
      </c>
    </row>
    <row r="89" spans="1:9" x14ac:dyDescent="0.25">
      <c r="A89" s="2">
        <v>84</v>
      </c>
      <c r="B89" s="2">
        <v>1945.4</v>
      </c>
      <c r="C89" s="2">
        <v>1935.23</v>
      </c>
      <c r="D89" s="2">
        <f t="shared" si="2"/>
        <v>10.170000000000073</v>
      </c>
      <c r="F89" s="2">
        <v>84</v>
      </c>
      <c r="G89" s="2">
        <v>1931.3</v>
      </c>
      <c r="H89" s="2">
        <v>1935.23</v>
      </c>
      <c r="I89" s="2">
        <f t="shared" si="3"/>
        <v>3.9300000000000637</v>
      </c>
    </row>
    <row r="90" spans="1:9" x14ac:dyDescent="0.25">
      <c r="A90" s="2">
        <v>85</v>
      </c>
      <c r="B90" s="2">
        <v>1925.6</v>
      </c>
      <c r="C90" s="2">
        <v>1935.23</v>
      </c>
      <c r="D90" s="2">
        <f t="shared" si="2"/>
        <v>9.6300000000001091</v>
      </c>
      <c r="F90" s="2">
        <v>85</v>
      </c>
      <c r="G90" s="2">
        <v>1925.6</v>
      </c>
      <c r="H90" s="2">
        <v>1935.23</v>
      </c>
      <c r="I90" s="2">
        <f t="shared" si="3"/>
        <v>9.6300000000001091</v>
      </c>
    </row>
    <row r="91" spans="1:9" x14ac:dyDescent="0.25">
      <c r="A91" s="2">
        <v>86</v>
      </c>
      <c r="B91" s="2">
        <v>1907.6</v>
      </c>
      <c r="C91" s="2">
        <v>1935.23</v>
      </c>
      <c r="D91" s="2">
        <f t="shared" si="2"/>
        <v>27.630000000000109</v>
      </c>
      <c r="F91" s="2">
        <v>86</v>
      </c>
      <c r="G91" s="2">
        <v>1907.9</v>
      </c>
      <c r="H91" s="2">
        <v>1935.23</v>
      </c>
      <c r="I91" s="2">
        <f t="shared" si="3"/>
        <v>27.329999999999927</v>
      </c>
    </row>
    <row r="92" spans="1:9" x14ac:dyDescent="0.25">
      <c r="A92" s="2">
        <v>87</v>
      </c>
      <c r="B92" s="2">
        <v>1935.9</v>
      </c>
      <c r="C92" s="2">
        <v>1935.23</v>
      </c>
      <c r="D92" s="2">
        <f t="shared" si="2"/>
        <v>0.67000000000007276</v>
      </c>
      <c r="F92" s="2">
        <v>87</v>
      </c>
      <c r="G92" s="2">
        <v>1930</v>
      </c>
      <c r="H92" s="2">
        <v>1935.23</v>
      </c>
      <c r="I92" s="2">
        <f t="shared" si="3"/>
        <v>5.2300000000000182</v>
      </c>
    </row>
    <row r="93" spans="1:9" x14ac:dyDescent="0.25">
      <c r="A93" s="2">
        <v>88</v>
      </c>
      <c r="B93" s="2">
        <v>1934.2</v>
      </c>
      <c r="C93" s="2">
        <v>1935.23</v>
      </c>
      <c r="D93" s="2">
        <f t="shared" si="2"/>
        <v>1.0299999999999727</v>
      </c>
      <c r="F93" s="2">
        <v>88</v>
      </c>
      <c r="G93" s="2">
        <v>1943.8</v>
      </c>
      <c r="H93" s="2">
        <v>1935.23</v>
      </c>
      <c r="I93" s="2">
        <f t="shared" si="3"/>
        <v>8.5699999999999363</v>
      </c>
    </row>
    <row r="94" spans="1:9" x14ac:dyDescent="0.25">
      <c r="A94" s="2">
        <v>89</v>
      </c>
      <c r="B94" s="2">
        <v>1938.1</v>
      </c>
      <c r="C94" s="2">
        <v>1935.23</v>
      </c>
      <c r="D94" s="2">
        <f t="shared" si="2"/>
        <v>2.8699999999998909</v>
      </c>
      <c r="F94" s="2">
        <v>89</v>
      </c>
      <c r="G94" s="2">
        <v>1940.9</v>
      </c>
      <c r="H94" s="2">
        <v>1935.23</v>
      </c>
      <c r="I94" s="2">
        <f t="shared" si="3"/>
        <v>5.6700000000000728</v>
      </c>
    </row>
    <row r="95" spans="1:9" x14ac:dyDescent="0.25">
      <c r="A95" s="2">
        <v>90</v>
      </c>
      <c r="B95" s="2">
        <v>1913</v>
      </c>
      <c r="C95" s="2">
        <v>1935.23</v>
      </c>
      <c r="D95" s="2">
        <f t="shared" si="2"/>
        <v>22.230000000000018</v>
      </c>
      <c r="F95" s="2">
        <v>90</v>
      </c>
      <c r="G95" s="2">
        <v>1936.3</v>
      </c>
      <c r="H95" s="2">
        <v>1935.23</v>
      </c>
      <c r="I95" s="2">
        <f t="shared" si="3"/>
        <v>1.0699999999999363</v>
      </c>
    </row>
    <row r="96" spans="1:9" x14ac:dyDescent="0.25">
      <c r="A96" s="2">
        <v>91</v>
      </c>
      <c r="B96" s="2">
        <v>1917.7</v>
      </c>
      <c r="C96" s="2">
        <v>1935.23</v>
      </c>
      <c r="D96" s="2">
        <f t="shared" si="2"/>
        <v>17.529999999999973</v>
      </c>
      <c r="F96" s="2">
        <v>91</v>
      </c>
      <c r="G96" s="2">
        <v>1918.9</v>
      </c>
      <c r="H96" s="2">
        <v>1935.23</v>
      </c>
      <c r="I96" s="2">
        <f t="shared" si="3"/>
        <v>16.329999999999927</v>
      </c>
    </row>
    <row r="97" spans="1:9" x14ac:dyDescent="0.25">
      <c r="A97" s="2">
        <v>92</v>
      </c>
      <c r="B97" s="2">
        <v>1927.4</v>
      </c>
      <c r="C97" s="2">
        <v>1935.23</v>
      </c>
      <c r="D97" s="2">
        <f t="shared" si="2"/>
        <v>7.8299999999999272</v>
      </c>
      <c r="F97" s="2">
        <v>92</v>
      </c>
      <c r="G97" s="2">
        <v>1949.6</v>
      </c>
      <c r="H97" s="2">
        <v>1935.23</v>
      </c>
      <c r="I97" s="2">
        <f t="shared" si="3"/>
        <v>14.369999999999891</v>
      </c>
    </row>
    <row r="98" spans="1:9" x14ac:dyDescent="0.25">
      <c r="A98" s="2">
        <v>93</v>
      </c>
      <c r="B98" s="2">
        <v>1933.5</v>
      </c>
      <c r="C98" s="2">
        <v>1935.23</v>
      </c>
      <c r="D98" s="2">
        <f t="shared" si="2"/>
        <v>1.7300000000000182</v>
      </c>
      <c r="F98" s="2">
        <v>93</v>
      </c>
      <c r="G98" s="2">
        <v>1912.3</v>
      </c>
      <c r="H98" s="2">
        <v>1935.23</v>
      </c>
      <c r="I98" s="2">
        <f t="shared" si="3"/>
        <v>22.930000000000064</v>
      </c>
    </row>
    <row r="99" spans="1:9" x14ac:dyDescent="0.25">
      <c r="A99" s="2">
        <v>94</v>
      </c>
      <c r="B99" s="2">
        <v>1945.6</v>
      </c>
      <c r="C99" s="2">
        <v>1935.23</v>
      </c>
      <c r="D99" s="2">
        <f t="shared" si="2"/>
        <v>10.369999999999891</v>
      </c>
      <c r="F99" s="2">
        <v>94</v>
      </c>
      <c r="G99" s="2">
        <v>1924.6</v>
      </c>
      <c r="H99" s="2">
        <v>1935.23</v>
      </c>
      <c r="I99" s="2">
        <f t="shared" si="3"/>
        <v>10.630000000000109</v>
      </c>
    </row>
    <row r="100" spans="1:9" x14ac:dyDescent="0.25">
      <c r="A100" s="2">
        <v>95</v>
      </c>
      <c r="B100" s="2">
        <v>1930.9</v>
      </c>
      <c r="C100" s="2">
        <v>1935.23</v>
      </c>
      <c r="D100" s="2">
        <f t="shared" si="2"/>
        <v>4.3299999999999272</v>
      </c>
      <c r="F100" s="2">
        <v>95</v>
      </c>
      <c r="G100" s="2">
        <v>1933</v>
      </c>
      <c r="H100" s="2">
        <v>1935.23</v>
      </c>
      <c r="I100" s="2">
        <f t="shared" si="3"/>
        <v>2.2300000000000182</v>
      </c>
    </row>
    <row r="101" spans="1:9" x14ac:dyDescent="0.25">
      <c r="A101" s="2">
        <v>96</v>
      </c>
      <c r="B101" s="2">
        <v>1952.3</v>
      </c>
      <c r="C101" s="2">
        <v>1935.23</v>
      </c>
      <c r="D101" s="2">
        <f t="shared" si="2"/>
        <v>17.069999999999936</v>
      </c>
      <c r="F101" s="2">
        <v>96</v>
      </c>
      <c r="G101" s="2">
        <v>1941</v>
      </c>
      <c r="H101" s="2">
        <v>1935.23</v>
      </c>
      <c r="I101" s="2">
        <f t="shared" si="3"/>
        <v>5.7699999999999818</v>
      </c>
    </row>
    <row r="102" spans="1:9" x14ac:dyDescent="0.25">
      <c r="A102" s="2">
        <v>97</v>
      </c>
      <c r="B102" s="2">
        <v>1941.8</v>
      </c>
      <c r="C102" s="2">
        <v>1935.23</v>
      </c>
      <c r="D102" s="2">
        <f t="shared" si="2"/>
        <v>6.5699999999999363</v>
      </c>
      <c r="F102" s="2">
        <v>97</v>
      </c>
      <c r="G102" s="2">
        <v>1950.1</v>
      </c>
      <c r="H102" s="2">
        <v>1935.23</v>
      </c>
      <c r="I102" s="2">
        <f t="shared" si="3"/>
        <v>14.869999999999891</v>
      </c>
    </row>
    <row r="103" spans="1:9" x14ac:dyDescent="0.25">
      <c r="A103" s="2">
        <v>98</v>
      </c>
      <c r="B103" s="2">
        <v>1931.2</v>
      </c>
      <c r="C103" s="2">
        <v>1935.23</v>
      </c>
      <c r="D103" s="2">
        <f t="shared" si="2"/>
        <v>4.0299999999999727</v>
      </c>
      <c r="F103" s="2">
        <v>98</v>
      </c>
      <c r="G103" s="2">
        <v>1955.7</v>
      </c>
      <c r="H103" s="2">
        <v>1935.23</v>
      </c>
      <c r="I103" s="2">
        <f t="shared" si="3"/>
        <v>20.470000000000027</v>
      </c>
    </row>
    <row r="104" spans="1:9" x14ac:dyDescent="0.25">
      <c r="A104" s="2">
        <v>99</v>
      </c>
      <c r="B104" s="2">
        <v>1902.7</v>
      </c>
      <c r="C104" s="2">
        <v>1935.23</v>
      </c>
      <c r="D104" s="2">
        <f t="shared" si="2"/>
        <v>32.529999999999973</v>
      </c>
      <c r="F104" s="2">
        <v>99</v>
      </c>
      <c r="G104" s="2">
        <v>1927.5</v>
      </c>
      <c r="H104" s="2">
        <v>1935.23</v>
      </c>
      <c r="I104" s="2">
        <f t="shared" si="3"/>
        <v>7.7300000000000182</v>
      </c>
    </row>
    <row r="105" spans="1:9" x14ac:dyDescent="0.25">
      <c r="A105" s="2">
        <v>100</v>
      </c>
      <c r="B105" s="2">
        <v>1928.2</v>
      </c>
      <c r="C105" s="2">
        <v>1935.23</v>
      </c>
      <c r="D105" s="2">
        <f t="shared" si="2"/>
        <v>7.0299999999999727</v>
      </c>
      <c r="F105" s="2">
        <v>100</v>
      </c>
      <c r="G105" s="2">
        <v>1922.9</v>
      </c>
      <c r="H105" s="2">
        <v>1935.23</v>
      </c>
      <c r="I105" s="2">
        <f t="shared" si="3"/>
        <v>12.329999999999927</v>
      </c>
    </row>
    <row r="106" spans="1:9" x14ac:dyDescent="0.25">
      <c r="A106" s="2">
        <v>101</v>
      </c>
      <c r="B106" s="2">
        <v>1926.4</v>
      </c>
      <c r="C106" s="2">
        <v>1935.23</v>
      </c>
      <c r="D106" s="2">
        <f t="shared" si="2"/>
        <v>8.8299999999999272</v>
      </c>
      <c r="F106" s="2">
        <v>101</v>
      </c>
      <c r="G106" s="2">
        <v>1924.2</v>
      </c>
      <c r="H106" s="2">
        <v>1935.23</v>
      </c>
      <c r="I106" s="2">
        <f t="shared" si="3"/>
        <v>11.029999999999973</v>
      </c>
    </row>
    <row r="107" spans="1:9" x14ac:dyDescent="0.25">
      <c r="A107" s="2">
        <v>102</v>
      </c>
      <c r="B107" s="2">
        <v>1926.7</v>
      </c>
      <c r="C107" s="2">
        <v>1935.23</v>
      </c>
      <c r="D107" s="2">
        <f t="shared" si="2"/>
        <v>8.5299999999999727</v>
      </c>
      <c r="F107" s="2">
        <v>102</v>
      </c>
      <c r="G107" s="2">
        <v>1942.1</v>
      </c>
      <c r="H107" s="2">
        <v>1935.23</v>
      </c>
      <c r="I107" s="2">
        <f t="shared" si="3"/>
        <v>6.8699999999998909</v>
      </c>
    </row>
    <row r="108" spans="1:9" x14ac:dyDescent="0.25">
      <c r="A108" s="2">
        <v>103</v>
      </c>
      <c r="B108" s="2">
        <v>1932.4</v>
      </c>
      <c r="C108" s="2">
        <v>1935.23</v>
      </c>
      <c r="D108" s="2">
        <f t="shared" si="2"/>
        <v>2.8299999999999272</v>
      </c>
      <c r="F108" s="2">
        <v>103</v>
      </c>
      <c r="G108" s="2">
        <v>1948.3</v>
      </c>
      <c r="H108" s="2">
        <v>1935.23</v>
      </c>
      <c r="I108" s="2">
        <f t="shared" si="3"/>
        <v>13.069999999999936</v>
      </c>
    </row>
    <row r="109" spans="1:9" x14ac:dyDescent="0.25">
      <c r="A109" s="2">
        <v>104</v>
      </c>
      <c r="B109" s="2">
        <v>1918.9</v>
      </c>
      <c r="C109" s="2">
        <v>1935.23</v>
      </c>
      <c r="D109" s="2">
        <f t="shared" si="2"/>
        <v>16.329999999999927</v>
      </c>
      <c r="F109" s="2">
        <v>104</v>
      </c>
      <c r="G109" s="2">
        <v>1932.5</v>
      </c>
      <c r="H109" s="2">
        <v>1935.23</v>
      </c>
      <c r="I109" s="2">
        <f t="shared" si="3"/>
        <v>2.7300000000000182</v>
      </c>
    </row>
    <row r="110" spans="1:9" x14ac:dyDescent="0.25">
      <c r="A110" s="2">
        <v>105</v>
      </c>
      <c r="B110" s="2">
        <v>1938.6</v>
      </c>
      <c r="C110" s="2">
        <v>1935.23</v>
      </c>
      <c r="D110" s="2">
        <f t="shared" si="2"/>
        <v>3.3699999999998909</v>
      </c>
      <c r="F110" s="2">
        <v>105</v>
      </c>
      <c r="G110" s="2">
        <v>1934.4</v>
      </c>
      <c r="H110" s="2">
        <v>1935.23</v>
      </c>
      <c r="I110" s="2">
        <f t="shared" si="3"/>
        <v>0.82999999999992724</v>
      </c>
    </row>
    <row r="111" spans="1:9" x14ac:dyDescent="0.25">
      <c r="A111" s="2">
        <v>106</v>
      </c>
      <c r="B111" s="2">
        <v>1900.9</v>
      </c>
      <c r="C111" s="2">
        <v>1935.23</v>
      </c>
      <c r="D111" s="2">
        <f t="shared" si="2"/>
        <v>34.329999999999927</v>
      </c>
      <c r="F111" s="2">
        <v>106</v>
      </c>
      <c r="G111" s="2">
        <v>1952.2</v>
      </c>
      <c r="H111" s="2">
        <v>1935.23</v>
      </c>
      <c r="I111" s="2">
        <f t="shared" si="3"/>
        <v>16.970000000000027</v>
      </c>
    </row>
    <row r="112" spans="1:9" x14ac:dyDescent="0.25">
      <c r="A112" s="2">
        <v>107</v>
      </c>
      <c r="B112" s="2">
        <v>1926.5</v>
      </c>
      <c r="C112" s="2">
        <v>1935.23</v>
      </c>
      <c r="D112" s="2">
        <f t="shared" si="2"/>
        <v>8.7300000000000182</v>
      </c>
      <c r="F112" s="2">
        <v>107</v>
      </c>
      <c r="G112" s="2">
        <v>1938.4</v>
      </c>
      <c r="H112" s="2">
        <v>1935.23</v>
      </c>
      <c r="I112" s="2">
        <f t="shared" si="3"/>
        <v>3.1700000000000728</v>
      </c>
    </row>
    <row r="113" spans="1:9" x14ac:dyDescent="0.25">
      <c r="A113" s="2">
        <v>108</v>
      </c>
      <c r="B113" s="2">
        <v>1925.3</v>
      </c>
      <c r="C113" s="2">
        <v>1935.23</v>
      </c>
      <c r="D113" s="2">
        <f t="shared" si="2"/>
        <v>9.9300000000000637</v>
      </c>
      <c r="F113" s="2">
        <v>108</v>
      </c>
      <c r="G113" s="2">
        <v>1930.5</v>
      </c>
      <c r="H113" s="2">
        <v>1935.23</v>
      </c>
      <c r="I113" s="2">
        <f t="shared" si="3"/>
        <v>4.7300000000000182</v>
      </c>
    </row>
    <row r="114" spans="1:9" x14ac:dyDescent="0.25">
      <c r="A114" s="2">
        <v>109</v>
      </c>
      <c r="B114" s="2">
        <v>1919.2</v>
      </c>
      <c r="C114" s="2">
        <v>1935.23</v>
      </c>
      <c r="D114" s="2">
        <f t="shared" si="2"/>
        <v>16.029999999999973</v>
      </c>
      <c r="F114" s="2">
        <v>109</v>
      </c>
      <c r="G114" s="2">
        <v>1922.9</v>
      </c>
      <c r="H114" s="2">
        <v>1935.23</v>
      </c>
      <c r="I114" s="2">
        <f t="shared" si="3"/>
        <v>12.329999999999927</v>
      </c>
    </row>
    <row r="115" spans="1:9" x14ac:dyDescent="0.25">
      <c r="A115" s="2">
        <v>110</v>
      </c>
      <c r="B115" s="2">
        <v>1927.4</v>
      </c>
      <c r="C115" s="2">
        <v>1935.23</v>
      </c>
      <c r="D115" s="2">
        <f t="shared" si="2"/>
        <v>7.8299999999999272</v>
      </c>
      <c r="F115" s="2">
        <v>110</v>
      </c>
      <c r="G115" s="2">
        <v>1938.4</v>
      </c>
      <c r="H115" s="2">
        <v>1935.23</v>
      </c>
      <c r="I115" s="2">
        <f t="shared" si="3"/>
        <v>3.1700000000000728</v>
      </c>
    </row>
    <row r="116" spans="1:9" x14ac:dyDescent="0.25">
      <c r="A116" s="2">
        <v>111</v>
      </c>
      <c r="B116" s="2">
        <v>1943.6</v>
      </c>
      <c r="C116" s="2">
        <v>1935.23</v>
      </c>
      <c r="D116" s="2">
        <f t="shared" si="2"/>
        <v>8.3699999999998909</v>
      </c>
      <c r="F116" s="2">
        <v>111</v>
      </c>
      <c r="G116" s="2">
        <v>1955.6</v>
      </c>
      <c r="H116" s="2">
        <v>1935.23</v>
      </c>
      <c r="I116" s="2">
        <f t="shared" si="3"/>
        <v>20.369999999999891</v>
      </c>
    </row>
    <row r="117" spans="1:9" x14ac:dyDescent="0.25">
      <c r="A117" s="2">
        <v>112</v>
      </c>
      <c r="B117" s="2">
        <v>1924.1</v>
      </c>
      <c r="C117" s="2">
        <v>1935.23</v>
      </c>
      <c r="D117" s="2">
        <f t="shared" si="2"/>
        <v>11.130000000000109</v>
      </c>
      <c r="F117" s="2">
        <v>112</v>
      </c>
      <c r="G117" s="2">
        <v>1921.5</v>
      </c>
      <c r="H117" s="2">
        <v>1935.23</v>
      </c>
      <c r="I117" s="2">
        <f t="shared" si="3"/>
        <v>13.730000000000018</v>
      </c>
    </row>
    <row r="118" spans="1:9" x14ac:dyDescent="0.25">
      <c r="A118" s="2">
        <v>113</v>
      </c>
      <c r="B118" s="2">
        <v>1908.8</v>
      </c>
      <c r="C118" s="2">
        <v>1935.23</v>
      </c>
      <c r="D118" s="2">
        <f t="shared" si="2"/>
        <v>26.430000000000064</v>
      </c>
      <c r="F118" s="2">
        <v>113</v>
      </c>
      <c r="G118" s="2">
        <v>1925.5</v>
      </c>
      <c r="H118" s="2">
        <v>1935.23</v>
      </c>
      <c r="I118" s="2">
        <f t="shared" si="3"/>
        <v>9.7300000000000182</v>
      </c>
    </row>
    <row r="119" spans="1:9" x14ac:dyDescent="0.25">
      <c r="A119" s="2">
        <v>114</v>
      </c>
      <c r="B119" s="2">
        <v>1925</v>
      </c>
      <c r="C119" s="2">
        <v>1935.23</v>
      </c>
      <c r="D119" s="2">
        <f t="shared" si="2"/>
        <v>10.230000000000018</v>
      </c>
      <c r="F119" s="2">
        <v>114</v>
      </c>
      <c r="G119" s="2">
        <v>1923.3</v>
      </c>
      <c r="H119" s="2">
        <v>1935.23</v>
      </c>
      <c r="I119" s="2">
        <f t="shared" si="3"/>
        <v>11.930000000000064</v>
      </c>
    </row>
    <row r="120" spans="1:9" x14ac:dyDescent="0.25">
      <c r="A120" s="2">
        <v>115</v>
      </c>
      <c r="B120" s="2">
        <v>1904.6</v>
      </c>
      <c r="C120" s="2">
        <v>1935.23</v>
      </c>
      <c r="D120" s="2">
        <f t="shared" si="2"/>
        <v>30.630000000000109</v>
      </c>
      <c r="F120" s="2">
        <v>115</v>
      </c>
      <c r="G120" s="2">
        <v>1914.5</v>
      </c>
      <c r="H120" s="2">
        <v>1935.23</v>
      </c>
      <c r="I120" s="2">
        <f t="shared" si="3"/>
        <v>20.730000000000018</v>
      </c>
    </row>
    <row r="121" spans="1:9" x14ac:dyDescent="0.25">
      <c r="A121" s="2">
        <v>116</v>
      </c>
      <c r="B121" s="2">
        <v>1907</v>
      </c>
      <c r="C121" s="2">
        <v>1935.23</v>
      </c>
      <c r="D121" s="2">
        <f t="shared" si="2"/>
        <v>28.230000000000018</v>
      </c>
      <c r="F121" s="2">
        <v>116</v>
      </c>
      <c r="G121" s="2">
        <v>1927.7</v>
      </c>
      <c r="H121" s="2">
        <v>1935.23</v>
      </c>
      <c r="I121" s="2">
        <f t="shared" si="3"/>
        <v>7.5299999999999727</v>
      </c>
    </row>
    <row r="122" spans="1:9" x14ac:dyDescent="0.25">
      <c r="A122" s="2">
        <v>117</v>
      </c>
      <c r="B122" s="2">
        <v>1909.3</v>
      </c>
      <c r="C122" s="2">
        <v>1935.23</v>
      </c>
      <c r="D122" s="2">
        <f t="shared" si="2"/>
        <v>25.930000000000064</v>
      </c>
      <c r="F122" s="2">
        <v>117</v>
      </c>
      <c r="G122" s="2">
        <v>1946.9</v>
      </c>
      <c r="H122" s="2">
        <v>1935.23</v>
      </c>
      <c r="I122" s="2">
        <f t="shared" si="3"/>
        <v>11.670000000000073</v>
      </c>
    </row>
    <row r="123" spans="1:9" x14ac:dyDescent="0.25">
      <c r="A123" s="2">
        <v>118</v>
      </c>
      <c r="B123" s="2">
        <v>1897</v>
      </c>
      <c r="C123" s="2">
        <v>1935.23</v>
      </c>
      <c r="D123" s="2">
        <f t="shared" si="2"/>
        <v>38.230000000000018</v>
      </c>
      <c r="F123" s="2">
        <v>118</v>
      </c>
      <c r="G123" s="2">
        <v>1917.6</v>
      </c>
      <c r="H123" s="2">
        <v>1935.23</v>
      </c>
      <c r="I123" s="2">
        <f t="shared" si="3"/>
        <v>17.630000000000109</v>
      </c>
    </row>
    <row r="124" spans="1:9" x14ac:dyDescent="0.25">
      <c r="A124" s="2">
        <v>119</v>
      </c>
      <c r="B124" s="2">
        <v>1924.3</v>
      </c>
      <c r="C124" s="2">
        <v>1935.23</v>
      </c>
      <c r="D124" s="2">
        <f t="shared" si="2"/>
        <v>10.930000000000064</v>
      </c>
      <c r="F124" s="2">
        <v>119</v>
      </c>
      <c r="G124" s="2">
        <v>1920.5</v>
      </c>
      <c r="H124" s="2">
        <v>1935.23</v>
      </c>
      <c r="I124" s="2">
        <f t="shared" si="3"/>
        <v>14.730000000000018</v>
      </c>
    </row>
    <row r="125" spans="1:9" x14ac:dyDescent="0.25">
      <c r="A125" s="2">
        <v>120</v>
      </c>
      <c r="B125" s="2">
        <v>1916.2</v>
      </c>
      <c r="C125" s="2">
        <v>1935.23</v>
      </c>
      <c r="D125" s="2">
        <f t="shared" si="2"/>
        <v>19.029999999999973</v>
      </c>
      <c r="F125" s="2">
        <v>120</v>
      </c>
      <c r="G125" s="2">
        <v>1940.9</v>
      </c>
      <c r="H125" s="2">
        <v>1935.23</v>
      </c>
      <c r="I125" s="2">
        <f t="shared" si="3"/>
        <v>5.6700000000000728</v>
      </c>
    </row>
    <row r="126" spans="1:9" x14ac:dyDescent="0.25">
      <c r="A126" s="2">
        <v>121</v>
      </c>
      <c r="B126" s="2">
        <v>1894.7</v>
      </c>
      <c r="C126" s="2">
        <v>1935.23</v>
      </c>
      <c r="D126" s="2">
        <f t="shared" si="2"/>
        <v>40.529999999999973</v>
      </c>
      <c r="F126" s="2">
        <v>121</v>
      </c>
      <c r="G126" s="2">
        <v>1928.4</v>
      </c>
      <c r="H126" s="2">
        <v>1935.23</v>
      </c>
      <c r="I126" s="2">
        <f t="shared" si="3"/>
        <v>6.8299999999999272</v>
      </c>
    </row>
    <row r="127" spans="1:9" x14ac:dyDescent="0.25">
      <c r="A127" s="2">
        <v>122</v>
      </c>
      <c r="B127" s="2">
        <v>1926.2</v>
      </c>
      <c r="C127" s="2">
        <v>1935.23</v>
      </c>
      <c r="D127" s="2">
        <f t="shared" si="2"/>
        <v>9.0299999999999727</v>
      </c>
      <c r="F127" s="2">
        <v>122</v>
      </c>
      <c r="G127" s="2">
        <v>1918.8</v>
      </c>
      <c r="H127" s="2">
        <v>1935.23</v>
      </c>
      <c r="I127" s="2">
        <f t="shared" si="3"/>
        <v>16.430000000000064</v>
      </c>
    </row>
    <row r="128" spans="1:9" x14ac:dyDescent="0.25">
      <c r="A128" s="2">
        <v>123</v>
      </c>
      <c r="B128" s="2">
        <v>1917.2</v>
      </c>
      <c r="C128" s="2">
        <v>1935.23</v>
      </c>
      <c r="D128" s="2">
        <f t="shared" si="2"/>
        <v>18.029999999999973</v>
      </c>
      <c r="F128" s="2">
        <v>123</v>
      </c>
      <c r="G128" s="2">
        <v>1925.2</v>
      </c>
      <c r="H128" s="2">
        <v>1935.23</v>
      </c>
      <c r="I128" s="2">
        <f t="shared" si="3"/>
        <v>10.029999999999973</v>
      </c>
    </row>
    <row r="129" spans="1:9" x14ac:dyDescent="0.25">
      <c r="A129" s="2">
        <v>124</v>
      </c>
      <c r="B129" s="2">
        <v>1889.9</v>
      </c>
      <c r="C129" s="2">
        <v>1935.23</v>
      </c>
      <c r="D129" s="2">
        <f t="shared" si="2"/>
        <v>45.329999999999927</v>
      </c>
      <c r="F129" s="2">
        <v>124</v>
      </c>
      <c r="G129" s="2">
        <v>1934.6</v>
      </c>
      <c r="H129" s="2">
        <v>1935.23</v>
      </c>
      <c r="I129" s="2">
        <f t="shared" si="3"/>
        <v>0.63000000000010914</v>
      </c>
    </row>
    <row r="130" spans="1:9" x14ac:dyDescent="0.25">
      <c r="A130" s="2">
        <v>125</v>
      </c>
      <c r="B130" s="2">
        <v>1893.1</v>
      </c>
      <c r="C130" s="2">
        <v>1935.23</v>
      </c>
      <c r="D130" s="2">
        <f t="shared" si="2"/>
        <v>42.130000000000109</v>
      </c>
      <c r="F130" s="2">
        <v>125</v>
      </c>
      <c r="G130" s="2">
        <v>1920.3</v>
      </c>
      <c r="H130" s="2">
        <v>1935.23</v>
      </c>
      <c r="I130" s="2">
        <f t="shared" si="3"/>
        <v>14.930000000000064</v>
      </c>
    </row>
    <row r="131" spans="1:9" x14ac:dyDescent="0.25">
      <c r="A131" s="2">
        <v>126</v>
      </c>
      <c r="B131" s="2">
        <v>1893.7</v>
      </c>
      <c r="C131" s="2">
        <v>1935.23</v>
      </c>
      <c r="D131" s="2">
        <f t="shared" si="2"/>
        <v>41.529999999999973</v>
      </c>
      <c r="F131" s="2">
        <v>126</v>
      </c>
      <c r="G131" s="2">
        <v>1921.3</v>
      </c>
      <c r="H131" s="2">
        <v>1935.23</v>
      </c>
      <c r="I131" s="2">
        <f t="shared" si="3"/>
        <v>13.930000000000064</v>
      </c>
    </row>
    <row r="132" spans="1:9" x14ac:dyDescent="0.25">
      <c r="A132" s="2">
        <v>127</v>
      </c>
      <c r="B132" s="2">
        <v>1890.7</v>
      </c>
      <c r="C132" s="2">
        <v>1935.23</v>
      </c>
      <c r="D132" s="2">
        <f t="shared" si="2"/>
        <v>44.529999999999973</v>
      </c>
      <c r="F132" s="2">
        <v>127</v>
      </c>
      <c r="G132" s="2">
        <v>1940.7</v>
      </c>
      <c r="H132" s="2">
        <v>1935.23</v>
      </c>
      <c r="I132" s="2">
        <f t="shared" si="3"/>
        <v>5.4700000000000273</v>
      </c>
    </row>
    <row r="133" spans="1:9" x14ac:dyDescent="0.25">
      <c r="A133" s="2">
        <v>128</v>
      </c>
      <c r="B133" s="2">
        <v>1887.2</v>
      </c>
      <c r="C133" s="2">
        <v>1935.23</v>
      </c>
      <c r="D133" s="2">
        <f t="shared" si="2"/>
        <v>48.029999999999973</v>
      </c>
      <c r="F133" s="2">
        <v>128</v>
      </c>
      <c r="G133" s="2">
        <v>1933.6</v>
      </c>
      <c r="H133" s="2">
        <v>1935.23</v>
      </c>
      <c r="I133" s="2">
        <f t="shared" si="3"/>
        <v>1.6300000000001091</v>
      </c>
    </row>
    <row r="134" spans="1:9" x14ac:dyDescent="0.25">
      <c r="A134" s="2">
        <v>129</v>
      </c>
      <c r="B134" s="2">
        <v>1883.6</v>
      </c>
      <c r="C134" s="2">
        <v>1935.23</v>
      </c>
      <c r="D134" s="2">
        <f t="shared" si="2"/>
        <v>51.630000000000109</v>
      </c>
      <c r="F134" s="2">
        <v>129</v>
      </c>
      <c r="G134" s="2">
        <v>1937.4</v>
      </c>
      <c r="H134" s="2">
        <v>1935.23</v>
      </c>
      <c r="I134" s="2">
        <f t="shared" si="3"/>
        <v>2.1700000000000728</v>
      </c>
    </row>
    <row r="135" spans="1:9" x14ac:dyDescent="0.25">
      <c r="A135" s="2">
        <v>130</v>
      </c>
      <c r="B135" s="2">
        <v>1887.7</v>
      </c>
      <c r="C135" s="2">
        <v>1935.23</v>
      </c>
      <c r="D135" s="2">
        <f t="shared" ref="D135:D165" si="4">ABS(B135-C135)</f>
        <v>47.529999999999973</v>
      </c>
      <c r="F135" s="2">
        <v>130</v>
      </c>
      <c r="G135" s="2">
        <v>1936.8</v>
      </c>
      <c r="H135" s="2">
        <v>1935.23</v>
      </c>
      <c r="I135" s="2">
        <f t="shared" ref="I135:I165" si="5">ABS(G135-H135)</f>
        <v>1.5699999999999363</v>
      </c>
    </row>
    <row r="136" spans="1:9" x14ac:dyDescent="0.25">
      <c r="A136" s="2">
        <v>131</v>
      </c>
      <c r="B136" s="2">
        <v>1879.3</v>
      </c>
      <c r="C136" s="2">
        <v>1935.23</v>
      </c>
      <c r="D136" s="2">
        <f t="shared" si="4"/>
        <v>55.930000000000064</v>
      </c>
      <c r="F136" s="2">
        <v>131</v>
      </c>
      <c r="G136" s="2">
        <v>1951.1</v>
      </c>
      <c r="H136" s="2">
        <v>1935.23</v>
      </c>
      <c r="I136" s="2">
        <f t="shared" si="5"/>
        <v>15.869999999999891</v>
      </c>
    </row>
    <row r="137" spans="1:9" x14ac:dyDescent="0.25">
      <c r="A137" s="2">
        <v>132</v>
      </c>
      <c r="B137" s="2">
        <v>1870.5</v>
      </c>
      <c r="C137" s="2">
        <v>1935.23</v>
      </c>
      <c r="D137" s="2">
        <f t="shared" si="4"/>
        <v>64.730000000000018</v>
      </c>
      <c r="F137" s="2">
        <v>132</v>
      </c>
      <c r="G137" s="2">
        <v>1920.3</v>
      </c>
      <c r="H137" s="2">
        <v>1935.23</v>
      </c>
      <c r="I137" s="2">
        <f t="shared" si="5"/>
        <v>14.930000000000064</v>
      </c>
    </row>
    <row r="138" spans="1:9" x14ac:dyDescent="0.25">
      <c r="A138" s="2">
        <v>133</v>
      </c>
      <c r="B138" s="2">
        <v>1877.1</v>
      </c>
      <c r="C138" s="2">
        <v>1935.23</v>
      </c>
      <c r="D138" s="2">
        <f t="shared" si="4"/>
        <v>58.130000000000109</v>
      </c>
      <c r="F138" s="2">
        <v>133</v>
      </c>
      <c r="G138" s="2">
        <v>1926.7</v>
      </c>
      <c r="H138" s="2">
        <v>1935.23</v>
      </c>
      <c r="I138" s="2">
        <f t="shared" si="5"/>
        <v>8.5299999999999727</v>
      </c>
    </row>
    <row r="139" spans="1:9" x14ac:dyDescent="0.25">
      <c r="A139" s="2">
        <v>134</v>
      </c>
      <c r="B139" s="2">
        <v>1864.5</v>
      </c>
      <c r="C139" s="2">
        <v>1935.23</v>
      </c>
      <c r="D139" s="2">
        <f t="shared" si="4"/>
        <v>70.730000000000018</v>
      </c>
      <c r="F139" s="2">
        <v>134</v>
      </c>
      <c r="G139" s="2">
        <v>1904.7</v>
      </c>
      <c r="H139" s="2">
        <v>1935.23</v>
      </c>
      <c r="I139" s="2">
        <f t="shared" si="5"/>
        <v>30.529999999999973</v>
      </c>
    </row>
    <row r="140" spans="1:9" x14ac:dyDescent="0.25">
      <c r="A140" s="2">
        <v>135</v>
      </c>
      <c r="B140" s="2">
        <v>1842.4</v>
      </c>
      <c r="C140" s="2">
        <v>1935.23</v>
      </c>
      <c r="D140" s="2">
        <f t="shared" si="4"/>
        <v>92.829999999999927</v>
      </c>
      <c r="F140" s="2">
        <v>135</v>
      </c>
      <c r="G140" s="2">
        <v>1921.5</v>
      </c>
      <c r="H140" s="2">
        <v>1935.23</v>
      </c>
      <c r="I140" s="2">
        <f t="shared" si="5"/>
        <v>13.730000000000018</v>
      </c>
    </row>
    <row r="141" spans="1:9" x14ac:dyDescent="0.25">
      <c r="A141" s="2">
        <v>136</v>
      </c>
      <c r="B141" s="2">
        <v>1876.4</v>
      </c>
      <c r="C141" s="2">
        <v>1935.23</v>
      </c>
      <c r="D141" s="2">
        <f t="shared" si="4"/>
        <v>58.829999999999927</v>
      </c>
      <c r="F141" s="2">
        <v>136</v>
      </c>
      <c r="G141" s="2">
        <v>1952.7</v>
      </c>
      <c r="H141" s="2">
        <v>1935.23</v>
      </c>
      <c r="I141" s="2">
        <f t="shared" si="5"/>
        <v>17.470000000000027</v>
      </c>
    </row>
    <row r="142" spans="1:9" x14ac:dyDescent="0.25">
      <c r="A142" s="2">
        <v>137</v>
      </c>
      <c r="B142" s="2">
        <v>1884</v>
      </c>
      <c r="C142" s="2">
        <v>1935.23</v>
      </c>
      <c r="D142" s="2">
        <f t="shared" si="4"/>
        <v>51.230000000000018</v>
      </c>
      <c r="F142" s="2">
        <v>137</v>
      </c>
      <c r="G142" s="2">
        <v>1942.7</v>
      </c>
      <c r="H142" s="2">
        <v>1935.23</v>
      </c>
      <c r="I142" s="2">
        <f t="shared" si="5"/>
        <v>7.4700000000000273</v>
      </c>
    </row>
    <row r="143" spans="1:9" x14ac:dyDescent="0.25">
      <c r="A143" s="2">
        <v>138</v>
      </c>
      <c r="B143" s="2">
        <v>1850.3</v>
      </c>
      <c r="C143" s="2">
        <v>1935.23</v>
      </c>
      <c r="D143" s="2">
        <f t="shared" si="4"/>
        <v>84.930000000000064</v>
      </c>
      <c r="F143" s="2">
        <v>138</v>
      </c>
      <c r="G143" s="2">
        <v>1906.7</v>
      </c>
      <c r="H143" s="2">
        <v>1935.23</v>
      </c>
      <c r="I143" s="2">
        <f t="shared" si="5"/>
        <v>28.529999999999973</v>
      </c>
    </row>
    <row r="144" spans="1:9" x14ac:dyDescent="0.25">
      <c r="A144" s="2">
        <v>139</v>
      </c>
      <c r="B144" s="2">
        <v>1874.4</v>
      </c>
      <c r="C144" s="2">
        <v>1935.23</v>
      </c>
      <c r="D144" s="2">
        <f t="shared" si="4"/>
        <v>60.829999999999927</v>
      </c>
      <c r="F144" s="2">
        <v>139</v>
      </c>
      <c r="G144" s="2">
        <v>1947.1</v>
      </c>
      <c r="H144" s="2">
        <v>1935.23</v>
      </c>
      <c r="I144" s="2">
        <f t="shared" si="5"/>
        <v>11.869999999999891</v>
      </c>
    </row>
    <row r="145" spans="1:9" x14ac:dyDescent="0.25">
      <c r="A145" s="2">
        <v>140</v>
      </c>
      <c r="B145" s="2">
        <v>1850.5</v>
      </c>
      <c r="C145" s="2">
        <v>1935.23</v>
      </c>
      <c r="D145" s="2">
        <f t="shared" si="4"/>
        <v>84.730000000000018</v>
      </c>
      <c r="F145" s="2">
        <v>140</v>
      </c>
      <c r="G145" s="2">
        <v>1931.2</v>
      </c>
      <c r="H145" s="2">
        <v>1935.23</v>
      </c>
      <c r="I145" s="2">
        <f t="shared" si="5"/>
        <v>4.0299999999999727</v>
      </c>
    </row>
    <row r="146" spans="1:9" x14ac:dyDescent="0.25">
      <c r="A146" s="2">
        <v>141</v>
      </c>
      <c r="B146" s="2">
        <v>1847.2</v>
      </c>
      <c r="C146" s="2">
        <v>1935.23</v>
      </c>
      <c r="D146" s="2">
        <f t="shared" si="4"/>
        <v>88.029999999999973</v>
      </c>
      <c r="F146" s="2">
        <v>141</v>
      </c>
      <c r="G146" s="2">
        <v>1949.7</v>
      </c>
      <c r="H146" s="2">
        <v>1935.23</v>
      </c>
      <c r="I146" s="2">
        <f t="shared" si="5"/>
        <v>14.470000000000027</v>
      </c>
    </row>
    <row r="147" spans="1:9" x14ac:dyDescent="0.25">
      <c r="A147" s="2">
        <v>142</v>
      </c>
      <c r="B147" s="2">
        <v>1853.5</v>
      </c>
      <c r="C147" s="2">
        <v>1935.23</v>
      </c>
      <c r="D147" s="2">
        <f t="shared" si="4"/>
        <v>81.730000000000018</v>
      </c>
      <c r="F147" s="2">
        <v>142</v>
      </c>
      <c r="G147" s="2">
        <v>1942.2</v>
      </c>
      <c r="H147" s="2">
        <v>1935.23</v>
      </c>
      <c r="I147" s="2">
        <f t="shared" si="5"/>
        <v>6.9700000000000273</v>
      </c>
    </row>
    <row r="148" spans="1:9" x14ac:dyDescent="0.25">
      <c r="A148" s="2">
        <v>143</v>
      </c>
      <c r="B148" s="2">
        <v>1844.4</v>
      </c>
      <c r="C148" s="2">
        <v>1935.23</v>
      </c>
      <c r="D148" s="2">
        <f t="shared" si="4"/>
        <v>90.829999999999927</v>
      </c>
      <c r="F148" s="2">
        <v>143</v>
      </c>
      <c r="G148" s="2">
        <v>1913.7</v>
      </c>
      <c r="H148" s="2">
        <v>1935.23</v>
      </c>
      <c r="I148" s="2">
        <f t="shared" si="5"/>
        <v>21.529999999999973</v>
      </c>
    </row>
    <row r="149" spans="1:9" x14ac:dyDescent="0.25">
      <c r="A149" s="2">
        <v>144</v>
      </c>
      <c r="B149" s="2">
        <v>1863.2</v>
      </c>
      <c r="C149" s="2">
        <v>1935.23</v>
      </c>
      <c r="D149" s="2">
        <f t="shared" si="4"/>
        <v>72.029999999999973</v>
      </c>
      <c r="F149" s="2">
        <v>144</v>
      </c>
      <c r="G149" s="2">
        <v>1961.3</v>
      </c>
      <c r="H149" s="2">
        <v>1935.23</v>
      </c>
      <c r="I149" s="2">
        <f t="shared" si="5"/>
        <v>26.069999999999936</v>
      </c>
    </row>
    <row r="150" spans="1:9" x14ac:dyDescent="0.25">
      <c r="A150" s="2">
        <v>145</v>
      </c>
      <c r="B150" s="2">
        <v>1842.7</v>
      </c>
      <c r="C150" s="2">
        <v>1935.23</v>
      </c>
      <c r="D150" s="2">
        <f t="shared" si="4"/>
        <v>92.529999999999973</v>
      </c>
      <c r="F150" s="2">
        <v>145</v>
      </c>
      <c r="G150" s="2">
        <v>1958.4</v>
      </c>
      <c r="H150" s="2">
        <v>1935.23</v>
      </c>
      <c r="I150" s="2">
        <f t="shared" si="5"/>
        <v>23.170000000000073</v>
      </c>
    </row>
    <row r="151" spans="1:9" x14ac:dyDescent="0.25">
      <c r="A151" s="2">
        <v>146</v>
      </c>
      <c r="B151" s="2">
        <v>1838.6</v>
      </c>
      <c r="C151" s="2">
        <v>1935.23</v>
      </c>
      <c r="D151" s="2">
        <f t="shared" si="4"/>
        <v>96.630000000000109</v>
      </c>
      <c r="F151" s="2">
        <v>146</v>
      </c>
      <c r="G151" s="2">
        <v>1940.5</v>
      </c>
      <c r="H151" s="2">
        <v>1935.23</v>
      </c>
      <c r="I151" s="2">
        <f t="shared" si="5"/>
        <v>5.2699999999999818</v>
      </c>
    </row>
    <row r="152" spans="1:9" x14ac:dyDescent="0.25">
      <c r="A152" s="2">
        <v>147</v>
      </c>
      <c r="B152" s="2">
        <v>1861.9</v>
      </c>
      <c r="C152" s="2">
        <v>1935.23</v>
      </c>
      <c r="D152" s="2">
        <f t="shared" si="4"/>
        <v>73.329999999999927</v>
      </c>
      <c r="F152" s="2">
        <v>147</v>
      </c>
      <c r="G152" s="2">
        <v>1941.5</v>
      </c>
      <c r="H152" s="2">
        <v>1935.23</v>
      </c>
      <c r="I152" s="2">
        <f t="shared" si="5"/>
        <v>6.2699999999999818</v>
      </c>
    </row>
    <row r="153" spans="1:9" x14ac:dyDescent="0.25">
      <c r="A153" s="2">
        <v>148</v>
      </c>
      <c r="B153" s="2">
        <v>1834.9</v>
      </c>
      <c r="C153" s="2">
        <v>1935.23</v>
      </c>
      <c r="D153" s="2">
        <f t="shared" si="4"/>
        <v>100.32999999999993</v>
      </c>
      <c r="F153" s="2">
        <v>148</v>
      </c>
      <c r="G153" s="2">
        <v>1948.3</v>
      </c>
      <c r="H153" s="2">
        <v>1935.23</v>
      </c>
      <c r="I153" s="2">
        <f t="shared" si="5"/>
        <v>13.069999999999936</v>
      </c>
    </row>
    <row r="154" spans="1:9" x14ac:dyDescent="0.25">
      <c r="A154" s="2">
        <v>149</v>
      </c>
      <c r="B154" s="2">
        <v>1814.3</v>
      </c>
      <c r="C154" s="2">
        <v>1935.23</v>
      </c>
      <c r="D154" s="2">
        <f t="shared" si="4"/>
        <v>120.93000000000006</v>
      </c>
      <c r="F154" s="2">
        <v>149</v>
      </c>
      <c r="G154" s="2">
        <v>1944.3</v>
      </c>
      <c r="H154" s="2">
        <v>1935.23</v>
      </c>
      <c r="I154" s="2">
        <f t="shared" si="5"/>
        <v>9.0699999999999363</v>
      </c>
    </row>
    <row r="155" spans="1:9" x14ac:dyDescent="0.25">
      <c r="A155" s="2">
        <v>150</v>
      </c>
      <c r="B155" s="2">
        <v>1823.6</v>
      </c>
      <c r="C155" s="2">
        <v>1935.23</v>
      </c>
      <c r="D155" s="2">
        <f t="shared" si="4"/>
        <v>111.63000000000011</v>
      </c>
      <c r="F155" s="2">
        <v>150</v>
      </c>
      <c r="G155" s="2">
        <v>1948.4</v>
      </c>
      <c r="H155" s="2">
        <v>1935.23</v>
      </c>
      <c r="I155" s="2">
        <f t="shared" si="5"/>
        <v>13.170000000000073</v>
      </c>
    </row>
    <row r="156" spans="1:9" x14ac:dyDescent="0.25">
      <c r="A156" s="2">
        <v>151</v>
      </c>
      <c r="B156" s="2">
        <v>1817.1</v>
      </c>
      <c r="C156" s="2">
        <v>1935.23</v>
      </c>
      <c r="D156" s="2">
        <f t="shared" si="4"/>
        <v>118.13000000000011</v>
      </c>
      <c r="F156" s="2">
        <v>151</v>
      </c>
      <c r="G156" s="2">
        <v>1963.9</v>
      </c>
      <c r="H156" s="2">
        <v>1935.23</v>
      </c>
      <c r="I156" s="2">
        <f t="shared" si="5"/>
        <v>28.670000000000073</v>
      </c>
    </row>
    <row r="157" spans="1:9" x14ac:dyDescent="0.25">
      <c r="A157" s="2">
        <v>152</v>
      </c>
      <c r="B157" s="2">
        <v>1798.4</v>
      </c>
      <c r="C157" s="2">
        <v>1935.23</v>
      </c>
      <c r="D157" s="2">
        <f t="shared" si="4"/>
        <v>136.82999999999993</v>
      </c>
      <c r="F157" s="2">
        <v>152</v>
      </c>
      <c r="G157" s="2">
        <v>1942.8</v>
      </c>
      <c r="H157" s="2">
        <v>1935.23</v>
      </c>
      <c r="I157" s="2">
        <f t="shared" si="5"/>
        <v>7.5699999999999363</v>
      </c>
    </row>
    <row r="158" spans="1:9" x14ac:dyDescent="0.25">
      <c r="A158" s="2">
        <v>153</v>
      </c>
      <c r="B158" s="2">
        <v>1793</v>
      </c>
      <c r="C158" s="2">
        <v>1935.23</v>
      </c>
      <c r="D158" s="2">
        <f t="shared" si="4"/>
        <v>142.23000000000002</v>
      </c>
      <c r="F158" s="2">
        <v>153</v>
      </c>
      <c r="G158" s="2">
        <v>1931.5</v>
      </c>
      <c r="H158" s="2">
        <v>1935.23</v>
      </c>
      <c r="I158" s="2">
        <f t="shared" si="5"/>
        <v>3.7300000000000182</v>
      </c>
    </row>
    <row r="159" spans="1:9" x14ac:dyDescent="0.25">
      <c r="A159" s="2">
        <v>154</v>
      </c>
      <c r="B159" s="2">
        <v>1794.9</v>
      </c>
      <c r="C159" s="2">
        <v>1935.23</v>
      </c>
      <c r="D159" s="2">
        <f t="shared" si="4"/>
        <v>140.32999999999993</v>
      </c>
      <c r="F159" s="2">
        <v>154</v>
      </c>
      <c r="G159" s="2">
        <v>1919.3</v>
      </c>
      <c r="H159" s="2">
        <v>1935.23</v>
      </c>
      <c r="I159" s="2">
        <f t="shared" si="5"/>
        <v>15.930000000000064</v>
      </c>
    </row>
    <row r="160" spans="1:9" x14ac:dyDescent="0.25">
      <c r="A160" s="2">
        <v>155</v>
      </c>
      <c r="B160" s="2">
        <v>1811.2</v>
      </c>
      <c r="C160" s="2">
        <v>1935.23</v>
      </c>
      <c r="D160" s="2">
        <f t="shared" si="4"/>
        <v>124.02999999999997</v>
      </c>
      <c r="F160" s="2">
        <v>155</v>
      </c>
      <c r="G160" s="2">
        <v>1923.3</v>
      </c>
      <c r="H160" s="2">
        <v>1935.23</v>
      </c>
      <c r="I160" s="2">
        <f t="shared" si="5"/>
        <v>11.930000000000064</v>
      </c>
    </row>
    <row r="161" spans="1:9" x14ac:dyDescent="0.25">
      <c r="A161" s="2">
        <v>156</v>
      </c>
      <c r="B161" s="2">
        <v>1821</v>
      </c>
      <c r="C161" s="2">
        <v>1935.23</v>
      </c>
      <c r="D161" s="2">
        <f t="shared" si="4"/>
        <v>114.23000000000002</v>
      </c>
      <c r="F161" s="2">
        <v>156</v>
      </c>
      <c r="G161" s="2">
        <v>1939.9</v>
      </c>
      <c r="H161" s="2">
        <v>1935.23</v>
      </c>
      <c r="I161" s="2">
        <f t="shared" si="5"/>
        <v>4.6700000000000728</v>
      </c>
    </row>
    <row r="162" spans="1:9" x14ac:dyDescent="0.25">
      <c r="A162" s="2">
        <v>157</v>
      </c>
      <c r="B162" s="2">
        <v>1782</v>
      </c>
      <c r="C162" s="2">
        <v>1935.23</v>
      </c>
      <c r="D162" s="2">
        <f t="shared" si="4"/>
        <v>153.23000000000002</v>
      </c>
      <c r="F162" s="2">
        <v>157</v>
      </c>
      <c r="G162" s="2">
        <v>1918.6</v>
      </c>
      <c r="H162" s="2">
        <v>1935.23</v>
      </c>
      <c r="I162" s="2">
        <f t="shared" si="5"/>
        <v>16.630000000000109</v>
      </c>
    </row>
    <row r="163" spans="1:9" x14ac:dyDescent="0.25">
      <c r="A163" s="2">
        <v>158</v>
      </c>
      <c r="B163" s="2">
        <v>1788.8</v>
      </c>
      <c r="C163" s="2">
        <v>1935.23</v>
      </c>
      <c r="D163" s="2">
        <f t="shared" si="4"/>
        <v>146.43000000000006</v>
      </c>
      <c r="F163" s="2">
        <v>158</v>
      </c>
      <c r="G163" s="2">
        <v>1951.7</v>
      </c>
      <c r="H163" s="2">
        <v>1935.23</v>
      </c>
      <c r="I163" s="2">
        <f t="shared" si="5"/>
        <v>16.470000000000027</v>
      </c>
    </row>
    <row r="164" spans="1:9" x14ac:dyDescent="0.25">
      <c r="A164" s="2">
        <v>159</v>
      </c>
      <c r="B164" s="2">
        <v>1792.2</v>
      </c>
      <c r="C164" s="2">
        <v>1935.23</v>
      </c>
      <c r="D164" s="2">
        <f t="shared" si="4"/>
        <v>143.02999999999997</v>
      </c>
      <c r="F164" s="2">
        <v>159</v>
      </c>
      <c r="G164" s="2">
        <v>1935.9</v>
      </c>
      <c r="H164" s="2">
        <v>1935.23</v>
      </c>
      <c r="I164" s="2">
        <f t="shared" si="5"/>
        <v>0.67000000000007276</v>
      </c>
    </row>
    <row r="165" spans="1:9" x14ac:dyDescent="0.25">
      <c r="A165" s="2">
        <v>160</v>
      </c>
      <c r="B165" s="2">
        <v>1776.5</v>
      </c>
      <c r="C165" s="2">
        <v>1935.23</v>
      </c>
      <c r="D165" s="2">
        <f t="shared" si="4"/>
        <v>158.73000000000002</v>
      </c>
      <c r="F165" s="2">
        <v>160</v>
      </c>
      <c r="G165" s="2">
        <v>1947.7</v>
      </c>
      <c r="H165" s="2">
        <v>1935.23</v>
      </c>
      <c r="I165" s="2">
        <f t="shared" si="5"/>
        <v>12.470000000000027</v>
      </c>
    </row>
  </sheetData>
  <mergeCells count="2">
    <mergeCell ref="A4:D4"/>
    <mergeCell ref="F4:I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23588-21CD-429B-A64E-7C40B6A5DB6C}">
  <dimension ref="A1:S165"/>
  <sheetViews>
    <sheetView workbookViewId="0">
      <selection activeCell="T34" sqref="T34"/>
    </sheetView>
  </sheetViews>
  <sheetFormatPr defaultColWidth="8.85546875" defaultRowHeight="15" x14ac:dyDescent="0.25"/>
  <cols>
    <col min="1" max="1" width="19.85546875" bestFit="1" customWidth="1"/>
    <col min="2" max="2" width="11.42578125" bestFit="1" customWidth="1"/>
    <col min="3" max="3" width="17.42578125" bestFit="1" customWidth="1"/>
    <col min="4" max="4" width="14.42578125" bestFit="1" customWidth="1"/>
    <col min="6" max="6" width="11.42578125" bestFit="1" customWidth="1"/>
    <col min="7" max="8" width="17.42578125" bestFit="1" customWidth="1"/>
    <col min="9" max="9" width="14.42578125" bestFit="1" customWidth="1"/>
  </cols>
  <sheetData>
    <row r="1" spans="1:19" x14ac:dyDescent="0.25">
      <c r="A1" s="2"/>
      <c r="B1" s="1" t="s">
        <v>59</v>
      </c>
      <c r="C1" s="1" t="s">
        <v>60</v>
      </c>
    </row>
    <row r="2" spans="1:19" x14ac:dyDescent="0.25">
      <c r="A2" s="2" t="s">
        <v>64</v>
      </c>
      <c r="B2" s="3">
        <f>COUNTIF(D6:D165, "&lt;"&amp;0.1*C6)/160</f>
        <v>0.98750000000000004</v>
      </c>
      <c r="C2" s="3">
        <f>COUNTIF(I6:I165, "&lt;"&amp;0.1*H6)/160</f>
        <v>0.92500000000000004</v>
      </c>
    </row>
    <row r="3" spans="1:19" x14ac:dyDescent="0.25">
      <c r="B3" s="21"/>
      <c r="C3" s="21"/>
    </row>
    <row r="4" spans="1:19" x14ac:dyDescent="0.25">
      <c r="A4" s="53" t="s">
        <v>59</v>
      </c>
      <c r="B4" s="53"/>
      <c r="C4" s="53"/>
      <c r="D4" s="53"/>
      <c r="F4" s="53" t="s">
        <v>60</v>
      </c>
      <c r="G4" s="53"/>
      <c r="H4" s="53"/>
      <c r="I4" s="53"/>
    </row>
    <row r="5" spans="1:19" x14ac:dyDescent="0.25">
      <c r="A5" s="1" t="s">
        <v>35</v>
      </c>
      <c r="B5" s="1" t="s">
        <v>61</v>
      </c>
      <c r="C5" s="1" t="s">
        <v>62</v>
      </c>
      <c r="D5" s="1" t="s">
        <v>63</v>
      </c>
      <c r="F5" s="1" t="s">
        <v>35</v>
      </c>
      <c r="G5" s="1" t="s">
        <v>61</v>
      </c>
      <c r="H5" s="1" t="s">
        <v>62</v>
      </c>
      <c r="I5" s="1" t="s">
        <v>63</v>
      </c>
    </row>
    <row r="6" spans="1:19" x14ac:dyDescent="0.25">
      <c r="A6" s="2">
        <v>1</v>
      </c>
      <c r="B6" s="2">
        <v>1713.3</v>
      </c>
      <c r="C6" s="2">
        <v>1937.67</v>
      </c>
      <c r="D6" s="2">
        <f>ABS(B6-C6)</f>
        <v>224.37000000000012</v>
      </c>
      <c r="F6" s="2">
        <v>1</v>
      </c>
      <c r="G6" s="2">
        <v>1729.8</v>
      </c>
      <c r="H6" s="2">
        <v>1937.67</v>
      </c>
      <c r="I6" s="2">
        <f>ABS(G6-H6)</f>
        <v>207.87000000000012</v>
      </c>
    </row>
    <row r="7" spans="1:19" x14ac:dyDescent="0.25">
      <c r="A7" s="2">
        <v>2</v>
      </c>
      <c r="B7" s="2">
        <v>1743.7</v>
      </c>
      <c r="C7" s="2">
        <v>1937.67</v>
      </c>
      <c r="D7" s="2">
        <f t="shared" ref="D7:D70" si="0">ABS(B7-C7)</f>
        <v>193.97000000000003</v>
      </c>
      <c r="F7" s="2">
        <v>2</v>
      </c>
      <c r="G7" s="2">
        <v>1752.3</v>
      </c>
      <c r="H7" s="2">
        <v>1937.67</v>
      </c>
      <c r="I7" s="2">
        <f t="shared" ref="I7:I70" si="1">ABS(G7-H7)</f>
        <v>185.37000000000012</v>
      </c>
    </row>
    <row r="8" spans="1:19" x14ac:dyDescent="0.25">
      <c r="A8" s="2">
        <v>3</v>
      </c>
      <c r="B8" s="2">
        <v>1771</v>
      </c>
      <c r="C8" s="2">
        <v>1937.67</v>
      </c>
      <c r="D8" s="2">
        <f t="shared" si="0"/>
        <v>166.67000000000007</v>
      </c>
      <c r="F8" s="2">
        <v>3</v>
      </c>
      <c r="G8" s="2">
        <v>1732.1</v>
      </c>
      <c r="H8" s="2">
        <v>1937.67</v>
      </c>
      <c r="I8" s="2">
        <f t="shared" si="1"/>
        <v>205.57000000000016</v>
      </c>
    </row>
    <row r="9" spans="1:19" x14ac:dyDescent="0.25">
      <c r="A9" s="2">
        <v>4</v>
      </c>
      <c r="B9" s="2">
        <v>1771.1</v>
      </c>
      <c r="C9" s="2">
        <v>1937.67</v>
      </c>
      <c r="D9" s="2">
        <f t="shared" si="0"/>
        <v>166.57000000000016</v>
      </c>
      <c r="F9" s="2">
        <v>4</v>
      </c>
      <c r="G9" s="2">
        <v>1774.5</v>
      </c>
      <c r="H9" s="2">
        <v>1937.67</v>
      </c>
      <c r="I9" s="2">
        <f t="shared" si="1"/>
        <v>163.17000000000007</v>
      </c>
    </row>
    <row r="10" spans="1:19" x14ac:dyDescent="0.25">
      <c r="A10" s="2">
        <v>5</v>
      </c>
      <c r="B10" s="2">
        <v>1745.8</v>
      </c>
      <c r="C10" s="2">
        <v>1937.67</v>
      </c>
      <c r="D10" s="2">
        <f t="shared" si="0"/>
        <v>191.87000000000012</v>
      </c>
      <c r="F10" s="2">
        <v>5</v>
      </c>
      <c r="G10" s="2">
        <v>1770.7</v>
      </c>
      <c r="H10" s="2">
        <v>1937.67</v>
      </c>
      <c r="I10" s="2">
        <f t="shared" si="1"/>
        <v>166.97000000000003</v>
      </c>
    </row>
    <row r="11" spans="1:19" x14ac:dyDescent="0.25">
      <c r="A11" s="2">
        <v>6</v>
      </c>
      <c r="B11" s="2">
        <v>1771.5</v>
      </c>
      <c r="C11" s="2">
        <v>1937.67</v>
      </c>
      <c r="D11" s="2">
        <f t="shared" si="0"/>
        <v>166.17000000000007</v>
      </c>
      <c r="F11" s="2">
        <v>6</v>
      </c>
      <c r="G11" s="2">
        <v>1787.4</v>
      </c>
      <c r="H11" s="2">
        <v>1937.67</v>
      </c>
      <c r="I11" s="2">
        <f t="shared" si="1"/>
        <v>150.26999999999998</v>
      </c>
    </row>
    <row r="12" spans="1:19" x14ac:dyDescent="0.25">
      <c r="A12" s="2">
        <v>7</v>
      </c>
      <c r="B12" s="2">
        <v>1755.9</v>
      </c>
      <c r="C12" s="2">
        <v>1937.67</v>
      </c>
      <c r="D12" s="2">
        <f t="shared" si="0"/>
        <v>181.76999999999998</v>
      </c>
      <c r="F12" s="2">
        <v>7</v>
      </c>
      <c r="G12" s="2">
        <v>1784.4</v>
      </c>
      <c r="H12" s="2">
        <v>1937.67</v>
      </c>
      <c r="I12" s="2">
        <f t="shared" si="1"/>
        <v>153.26999999999998</v>
      </c>
      <c r="S12" s="46" t="s">
        <v>166</v>
      </c>
    </row>
    <row r="13" spans="1:19" x14ac:dyDescent="0.25">
      <c r="A13" s="2">
        <v>8</v>
      </c>
      <c r="B13" s="2">
        <v>1791.8</v>
      </c>
      <c r="C13" s="2">
        <v>1937.67</v>
      </c>
      <c r="D13" s="2">
        <f t="shared" si="0"/>
        <v>145.87000000000012</v>
      </c>
      <c r="F13" s="2">
        <v>8</v>
      </c>
      <c r="G13" s="2">
        <v>1793.4</v>
      </c>
      <c r="H13" s="2">
        <v>1937.67</v>
      </c>
      <c r="I13" s="2">
        <f t="shared" si="1"/>
        <v>144.26999999999998</v>
      </c>
    </row>
    <row r="14" spans="1:19" x14ac:dyDescent="0.25">
      <c r="A14" s="2">
        <v>9</v>
      </c>
      <c r="B14" s="2">
        <v>1782.4</v>
      </c>
      <c r="C14" s="2">
        <v>1937.67</v>
      </c>
      <c r="D14" s="2">
        <f t="shared" si="0"/>
        <v>155.26999999999998</v>
      </c>
      <c r="F14" s="2">
        <v>9</v>
      </c>
      <c r="G14" s="2">
        <v>1802.1</v>
      </c>
      <c r="H14" s="2">
        <v>1937.67</v>
      </c>
      <c r="I14" s="2">
        <f t="shared" si="1"/>
        <v>135.57000000000016</v>
      </c>
    </row>
    <row r="15" spans="1:19" x14ac:dyDescent="0.25">
      <c r="A15" s="2">
        <v>10</v>
      </c>
      <c r="B15" s="2">
        <v>1787</v>
      </c>
      <c r="C15" s="2">
        <v>1937.67</v>
      </c>
      <c r="D15" s="2">
        <f t="shared" si="0"/>
        <v>150.67000000000007</v>
      </c>
      <c r="F15" s="2">
        <v>10</v>
      </c>
      <c r="G15" s="2">
        <v>1836.9</v>
      </c>
      <c r="H15" s="2">
        <v>1937.67</v>
      </c>
      <c r="I15" s="2">
        <f t="shared" si="1"/>
        <v>100.76999999999998</v>
      </c>
    </row>
    <row r="16" spans="1:19" x14ac:dyDescent="0.25">
      <c r="A16" s="2">
        <v>11</v>
      </c>
      <c r="B16" s="2">
        <v>1808.3</v>
      </c>
      <c r="C16" s="2">
        <v>1937.67</v>
      </c>
      <c r="D16" s="2">
        <f t="shared" si="0"/>
        <v>129.37000000000012</v>
      </c>
      <c r="F16" s="2">
        <v>11</v>
      </c>
      <c r="G16" s="2">
        <v>1834.1</v>
      </c>
      <c r="H16" s="2">
        <v>1937.67</v>
      </c>
      <c r="I16" s="2">
        <f t="shared" si="1"/>
        <v>103.57000000000016</v>
      </c>
    </row>
    <row r="17" spans="1:9" x14ac:dyDescent="0.25">
      <c r="A17" s="2">
        <v>12</v>
      </c>
      <c r="B17" s="2">
        <v>1822</v>
      </c>
      <c r="C17" s="2">
        <v>1937.67</v>
      </c>
      <c r="D17" s="2">
        <f t="shared" si="0"/>
        <v>115.67000000000007</v>
      </c>
      <c r="F17" s="2">
        <v>12</v>
      </c>
      <c r="G17" s="2">
        <v>1839.7</v>
      </c>
      <c r="H17" s="2">
        <v>1937.67</v>
      </c>
      <c r="I17" s="2">
        <f t="shared" si="1"/>
        <v>97.970000000000027</v>
      </c>
    </row>
    <row r="18" spans="1:9" x14ac:dyDescent="0.25">
      <c r="A18" s="2">
        <v>13</v>
      </c>
      <c r="B18" s="2">
        <v>1835.4</v>
      </c>
      <c r="C18" s="2">
        <v>1937.67</v>
      </c>
      <c r="D18" s="2">
        <f t="shared" si="0"/>
        <v>102.26999999999998</v>
      </c>
      <c r="F18" s="2">
        <v>13</v>
      </c>
      <c r="G18" s="2">
        <v>1837</v>
      </c>
      <c r="H18" s="2">
        <v>1937.67</v>
      </c>
      <c r="I18" s="2">
        <f t="shared" si="1"/>
        <v>100.67000000000007</v>
      </c>
    </row>
    <row r="19" spans="1:9" x14ac:dyDescent="0.25">
      <c r="A19" s="2">
        <v>14</v>
      </c>
      <c r="B19" s="2">
        <v>1841.6</v>
      </c>
      <c r="C19" s="2">
        <v>1937.67</v>
      </c>
      <c r="D19" s="2">
        <f t="shared" si="0"/>
        <v>96.070000000000164</v>
      </c>
      <c r="F19" s="2">
        <v>14</v>
      </c>
      <c r="G19" s="2">
        <v>1860.2</v>
      </c>
      <c r="H19" s="2">
        <v>1937.67</v>
      </c>
      <c r="I19" s="2">
        <f t="shared" si="1"/>
        <v>77.470000000000027</v>
      </c>
    </row>
    <row r="20" spans="1:9" x14ac:dyDescent="0.25">
      <c r="A20" s="2">
        <v>15</v>
      </c>
      <c r="B20" s="2">
        <v>1841.9</v>
      </c>
      <c r="C20" s="2">
        <v>1937.67</v>
      </c>
      <c r="D20" s="2">
        <f t="shared" si="0"/>
        <v>95.769999999999982</v>
      </c>
      <c r="F20" s="2">
        <v>15</v>
      </c>
      <c r="G20" s="2">
        <v>1857.4</v>
      </c>
      <c r="H20" s="2">
        <v>1937.67</v>
      </c>
      <c r="I20" s="2">
        <f t="shared" si="1"/>
        <v>80.269999999999982</v>
      </c>
    </row>
    <row r="21" spans="1:9" x14ac:dyDescent="0.25">
      <c r="A21" s="2">
        <v>16</v>
      </c>
      <c r="B21" s="2">
        <v>1845.5</v>
      </c>
      <c r="C21" s="2">
        <v>1937.67</v>
      </c>
      <c r="D21" s="2">
        <f t="shared" si="0"/>
        <v>92.170000000000073</v>
      </c>
      <c r="F21" s="2">
        <v>16</v>
      </c>
      <c r="G21" s="2">
        <v>1879.6</v>
      </c>
      <c r="H21" s="2">
        <v>1937.67</v>
      </c>
      <c r="I21" s="2">
        <f t="shared" si="1"/>
        <v>58.070000000000164</v>
      </c>
    </row>
    <row r="22" spans="1:9" x14ac:dyDescent="0.25">
      <c r="A22" s="2">
        <v>17</v>
      </c>
      <c r="B22" s="2">
        <v>1870.8</v>
      </c>
      <c r="C22" s="2">
        <v>1937.67</v>
      </c>
      <c r="D22" s="2">
        <f t="shared" si="0"/>
        <v>66.870000000000118</v>
      </c>
      <c r="F22" s="2">
        <v>17</v>
      </c>
      <c r="G22" s="2">
        <v>1856.6</v>
      </c>
      <c r="H22" s="2">
        <v>1937.67</v>
      </c>
      <c r="I22" s="2">
        <f t="shared" si="1"/>
        <v>81.070000000000164</v>
      </c>
    </row>
    <row r="23" spans="1:9" x14ac:dyDescent="0.25">
      <c r="A23" s="2">
        <v>18</v>
      </c>
      <c r="B23" s="2">
        <v>1868.9</v>
      </c>
      <c r="C23" s="2">
        <v>1937.67</v>
      </c>
      <c r="D23" s="2">
        <f t="shared" si="0"/>
        <v>68.769999999999982</v>
      </c>
      <c r="F23" s="2">
        <v>18</v>
      </c>
      <c r="G23" s="2">
        <v>1899.8</v>
      </c>
      <c r="H23" s="2">
        <v>1937.67</v>
      </c>
      <c r="I23" s="2">
        <f t="shared" si="1"/>
        <v>37.870000000000118</v>
      </c>
    </row>
    <row r="24" spans="1:9" x14ac:dyDescent="0.25">
      <c r="A24" s="2">
        <v>19</v>
      </c>
      <c r="B24" s="2">
        <v>1857.8</v>
      </c>
      <c r="C24" s="2">
        <v>1937.67</v>
      </c>
      <c r="D24" s="2">
        <f t="shared" si="0"/>
        <v>79.870000000000118</v>
      </c>
      <c r="F24" s="2">
        <v>19</v>
      </c>
      <c r="G24" s="2">
        <v>1889.9</v>
      </c>
      <c r="H24" s="2">
        <v>1937.67</v>
      </c>
      <c r="I24" s="2">
        <f t="shared" si="1"/>
        <v>47.769999999999982</v>
      </c>
    </row>
    <row r="25" spans="1:9" x14ac:dyDescent="0.25">
      <c r="A25" s="2">
        <v>20</v>
      </c>
      <c r="B25" s="2">
        <v>1847.4</v>
      </c>
      <c r="C25" s="2">
        <v>1937.67</v>
      </c>
      <c r="D25" s="2">
        <f t="shared" si="0"/>
        <v>90.269999999999982</v>
      </c>
      <c r="F25" s="2">
        <v>20</v>
      </c>
      <c r="G25" s="2">
        <v>1876.8</v>
      </c>
      <c r="H25" s="2">
        <v>1937.67</v>
      </c>
      <c r="I25" s="2">
        <f t="shared" si="1"/>
        <v>60.870000000000118</v>
      </c>
    </row>
    <row r="26" spans="1:9" x14ac:dyDescent="0.25">
      <c r="A26" s="2">
        <v>21</v>
      </c>
      <c r="B26" s="2">
        <v>1888.6</v>
      </c>
      <c r="C26" s="2">
        <v>1937.67</v>
      </c>
      <c r="D26" s="2">
        <f t="shared" si="0"/>
        <v>49.070000000000164</v>
      </c>
      <c r="F26" s="2">
        <v>21</v>
      </c>
      <c r="G26" s="2">
        <v>1892</v>
      </c>
      <c r="H26" s="2">
        <v>1937.67</v>
      </c>
      <c r="I26" s="2">
        <f t="shared" si="1"/>
        <v>45.670000000000073</v>
      </c>
    </row>
    <row r="27" spans="1:9" x14ac:dyDescent="0.25">
      <c r="A27" s="2">
        <v>22</v>
      </c>
      <c r="B27" s="2">
        <v>1855.8</v>
      </c>
      <c r="C27" s="2">
        <v>1937.67</v>
      </c>
      <c r="D27" s="2">
        <f t="shared" si="0"/>
        <v>81.870000000000118</v>
      </c>
      <c r="F27" s="2">
        <v>22</v>
      </c>
      <c r="G27" s="2">
        <v>1893.9</v>
      </c>
      <c r="H27" s="2">
        <v>1937.67</v>
      </c>
      <c r="I27" s="2">
        <f t="shared" si="1"/>
        <v>43.769999999999982</v>
      </c>
    </row>
    <row r="28" spans="1:9" x14ac:dyDescent="0.25">
      <c r="A28" s="2">
        <v>23</v>
      </c>
      <c r="B28" s="2">
        <v>1871.5</v>
      </c>
      <c r="C28" s="2">
        <v>1937.67</v>
      </c>
      <c r="D28" s="2">
        <f t="shared" si="0"/>
        <v>66.170000000000073</v>
      </c>
      <c r="F28" s="2">
        <v>23</v>
      </c>
      <c r="G28" s="2">
        <v>1921</v>
      </c>
      <c r="H28" s="2">
        <v>1937.67</v>
      </c>
      <c r="I28" s="2">
        <f t="shared" si="1"/>
        <v>16.670000000000073</v>
      </c>
    </row>
    <row r="29" spans="1:9" x14ac:dyDescent="0.25">
      <c r="A29" s="2">
        <v>24</v>
      </c>
      <c r="B29" s="2">
        <v>1888.7</v>
      </c>
      <c r="C29" s="2">
        <v>1937.67</v>
      </c>
      <c r="D29" s="2">
        <f t="shared" si="0"/>
        <v>48.970000000000027</v>
      </c>
      <c r="F29" s="2">
        <v>24</v>
      </c>
      <c r="G29" s="2">
        <v>1903.9</v>
      </c>
      <c r="H29" s="2">
        <v>1937.67</v>
      </c>
      <c r="I29" s="2">
        <f t="shared" si="1"/>
        <v>33.769999999999982</v>
      </c>
    </row>
    <row r="30" spans="1:9" x14ac:dyDescent="0.25">
      <c r="A30" s="2">
        <v>25</v>
      </c>
      <c r="B30" s="2">
        <v>1868</v>
      </c>
      <c r="C30" s="2">
        <v>1937.67</v>
      </c>
      <c r="D30" s="2">
        <f t="shared" si="0"/>
        <v>69.670000000000073</v>
      </c>
      <c r="F30" s="2">
        <v>25</v>
      </c>
      <c r="G30" s="2">
        <v>1910.7</v>
      </c>
      <c r="H30" s="2">
        <v>1937.67</v>
      </c>
      <c r="I30" s="2">
        <f t="shared" si="1"/>
        <v>26.970000000000027</v>
      </c>
    </row>
    <row r="31" spans="1:9" x14ac:dyDescent="0.25">
      <c r="A31" s="2">
        <v>26</v>
      </c>
      <c r="B31" s="2">
        <v>1924.6</v>
      </c>
      <c r="C31" s="2">
        <v>1937.67</v>
      </c>
      <c r="D31" s="2">
        <f t="shared" si="0"/>
        <v>13.070000000000164</v>
      </c>
      <c r="F31" s="2">
        <v>26</v>
      </c>
      <c r="G31" s="2">
        <v>1905.4</v>
      </c>
      <c r="H31" s="2">
        <v>1937.67</v>
      </c>
      <c r="I31" s="2">
        <f t="shared" si="1"/>
        <v>32.269999999999982</v>
      </c>
    </row>
    <row r="32" spans="1:9" x14ac:dyDescent="0.25">
      <c r="A32" s="2">
        <v>27</v>
      </c>
      <c r="B32" s="2">
        <v>1876.5</v>
      </c>
      <c r="C32" s="2">
        <v>1937.67</v>
      </c>
      <c r="D32" s="2">
        <f t="shared" si="0"/>
        <v>61.170000000000073</v>
      </c>
      <c r="F32" s="2">
        <v>27</v>
      </c>
      <c r="G32" s="2">
        <v>1894.3</v>
      </c>
      <c r="H32" s="2">
        <v>1937.67</v>
      </c>
      <c r="I32" s="2">
        <f t="shared" si="1"/>
        <v>43.370000000000118</v>
      </c>
    </row>
    <row r="33" spans="1:9" x14ac:dyDescent="0.25">
      <c r="A33" s="2">
        <v>28</v>
      </c>
      <c r="B33" s="2">
        <v>1919.5</v>
      </c>
      <c r="C33" s="2">
        <v>1937.67</v>
      </c>
      <c r="D33" s="2">
        <f t="shared" si="0"/>
        <v>18.170000000000073</v>
      </c>
      <c r="F33" s="2">
        <v>28</v>
      </c>
      <c r="G33" s="2">
        <v>1891.1</v>
      </c>
      <c r="H33" s="2">
        <v>1937.67</v>
      </c>
      <c r="I33" s="2">
        <f t="shared" si="1"/>
        <v>46.570000000000164</v>
      </c>
    </row>
    <row r="34" spans="1:9" x14ac:dyDescent="0.25">
      <c r="A34" s="2">
        <v>29</v>
      </c>
      <c r="B34" s="2">
        <v>1905.1</v>
      </c>
      <c r="C34" s="2">
        <v>1937.67</v>
      </c>
      <c r="D34" s="2">
        <f t="shared" si="0"/>
        <v>32.570000000000164</v>
      </c>
      <c r="F34" s="2">
        <v>29</v>
      </c>
      <c r="G34" s="2">
        <v>1926.6</v>
      </c>
      <c r="H34" s="2">
        <v>1937.67</v>
      </c>
      <c r="I34" s="2">
        <f t="shared" si="1"/>
        <v>11.070000000000164</v>
      </c>
    </row>
    <row r="35" spans="1:9" x14ac:dyDescent="0.25">
      <c r="A35" s="2">
        <v>30</v>
      </c>
      <c r="B35" s="2">
        <v>1887.1</v>
      </c>
      <c r="C35" s="2">
        <v>1937.67</v>
      </c>
      <c r="D35" s="2">
        <f t="shared" si="0"/>
        <v>50.570000000000164</v>
      </c>
      <c r="F35" s="2">
        <v>30</v>
      </c>
      <c r="G35" s="2">
        <v>1936</v>
      </c>
      <c r="H35" s="2">
        <v>1937.67</v>
      </c>
      <c r="I35" s="2">
        <f t="shared" si="1"/>
        <v>1.6700000000000728</v>
      </c>
    </row>
    <row r="36" spans="1:9" x14ac:dyDescent="0.25">
      <c r="A36" s="2">
        <v>31</v>
      </c>
      <c r="B36" s="2">
        <v>1898.1</v>
      </c>
      <c r="C36" s="2">
        <v>1937.67</v>
      </c>
      <c r="D36" s="2">
        <f t="shared" si="0"/>
        <v>39.570000000000164</v>
      </c>
      <c r="F36" s="2">
        <v>31</v>
      </c>
      <c r="G36" s="2">
        <v>1930.3</v>
      </c>
      <c r="H36" s="2">
        <v>1937.67</v>
      </c>
      <c r="I36" s="2">
        <f t="shared" si="1"/>
        <v>7.3700000000001182</v>
      </c>
    </row>
    <row r="37" spans="1:9" x14ac:dyDescent="0.25">
      <c r="A37" s="2">
        <v>32</v>
      </c>
      <c r="B37" s="2">
        <v>1901.1</v>
      </c>
      <c r="C37" s="2">
        <v>1937.67</v>
      </c>
      <c r="D37" s="2">
        <f t="shared" si="0"/>
        <v>36.570000000000164</v>
      </c>
      <c r="F37" s="2">
        <v>32</v>
      </c>
      <c r="G37" s="2">
        <v>1928.3</v>
      </c>
      <c r="H37" s="2">
        <v>1937.67</v>
      </c>
      <c r="I37" s="2">
        <f t="shared" si="1"/>
        <v>9.3700000000001182</v>
      </c>
    </row>
    <row r="38" spans="1:9" x14ac:dyDescent="0.25">
      <c r="A38" s="2">
        <v>33</v>
      </c>
      <c r="B38" s="2">
        <v>1910.7</v>
      </c>
      <c r="C38" s="2">
        <v>1937.67</v>
      </c>
      <c r="D38" s="2">
        <f t="shared" si="0"/>
        <v>26.970000000000027</v>
      </c>
      <c r="F38" s="2">
        <v>33</v>
      </c>
      <c r="G38" s="2">
        <v>1904.6</v>
      </c>
      <c r="H38" s="2">
        <v>1937.67</v>
      </c>
      <c r="I38" s="2">
        <f t="shared" si="1"/>
        <v>33.070000000000164</v>
      </c>
    </row>
    <row r="39" spans="1:9" x14ac:dyDescent="0.25">
      <c r="A39" s="2">
        <v>34</v>
      </c>
      <c r="B39" s="2">
        <v>1929.7</v>
      </c>
      <c r="C39" s="2">
        <v>1937.67</v>
      </c>
      <c r="D39" s="2">
        <f t="shared" si="0"/>
        <v>7.9700000000000273</v>
      </c>
      <c r="F39" s="2">
        <v>34</v>
      </c>
      <c r="G39" s="2">
        <v>1943</v>
      </c>
      <c r="H39" s="2">
        <v>1937.67</v>
      </c>
      <c r="I39" s="2">
        <f t="shared" si="1"/>
        <v>5.3299999999999272</v>
      </c>
    </row>
    <row r="40" spans="1:9" x14ac:dyDescent="0.25">
      <c r="A40" s="2">
        <v>35</v>
      </c>
      <c r="B40" s="2">
        <v>1927.7</v>
      </c>
      <c r="C40" s="2">
        <v>1937.67</v>
      </c>
      <c r="D40" s="2">
        <f t="shared" si="0"/>
        <v>9.9700000000000273</v>
      </c>
      <c r="F40" s="2">
        <v>35</v>
      </c>
      <c r="G40" s="2">
        <v>1916</v>
      </c>
      <c r="H40" s="2">
        <v>1937.67</v>
      </c>
      <c r="I40" s="2">
        <f t="shared" si="1"/>
        <v>21.670000000000073</v>
      </c>
    </row>
    <row r="41" spans="1:9" x14ac:dyDescent="0.25">
      <c r="A41" s="2">
        <v>36</v>
      </c>
      <c r="B41" s="2">
        <v>1929.8</v>
      </c>
      <c r="C41" s="2">
        <v>1937.67</v>
      </c>
      <c r="D41" s="2">
        <f t="shared" si="0"/>
        <v>7.8700000000001182</v>
      </c>
      <c r="F41" s="2">
        <v>36</v>
      </c>
      <c r="G41" s="2">
        <v>1923.8</v>
      </c>
      <c r="H41" s="2">
        <v>1937.67</v>
      </c>
      <c r="I41" s="2">
        <f t="shared" si="1"/>
        <v>13.870000000000118</v>
      </c>
    </row>
    <row r="42" spans="1:9" x14ac:dyDescent="0.25">
      <c r="A42" s="2">
        <v>37</v>
      </c>
      <c r="B42" s="2">
        <v>1910.8</v>
      </c>
      <c r="C42" s="2">
        <v>1937.67</v>
      </c>
      <c r="D42" s="2">
        <f t="shared" si="0"/>
        <v>26.870000000000118</v>
      </c>
      <c r="F42" s="2">
        <v>37</v>
      </c>
      <c r="G42" s="2">
        <v>1918.8</v>
      </c>
      <c r="H42" s="2">
        <v>1937.67</v>
      </c>
      <c r="I42" s="2">
        <f t="shared" si="1"/>
        <v>18.870000000000118</v>
      </c>
    </row>
    <row r="43" spans="1:9" x14ac:dyDescent="0.25">
      <c r="A43" s="2">
        <v>38</v>
      </c>
      <c r="B43" s="2">
        <v>1951.6</v>
      </c>
      <c r="C43" s="2">
        <v>1937.67</v>
      </c>
      <c r="D43" s="2">
        <f t="shared" si="0"/>
        <v>13.929999999999836</v>
      </c>
      <c r="F43" s="2">
        <v>38</v>
      </c>
      <c r="G43" s="2">
        <v>1947.2</v>
      </c>
      <c r="H43" s="2">
        <v>1937.67</v>
      </c>
      <c r="I43" s="2">
        <f t="shared" si="1"/>
        <v>9.5299999999999727</v>
      </c>
    </row>
    <row r="44" spans="1:9" x14ac:dyDescent="0.25">
      <c r="A44" s="2">
        <v>39</v>
      </c>
      <c r="B44" s="2">
        <v>1936.6</v>
      </c>
      <c r="C44" s="2">
        <v>1937.67</v>
      </c>
      <c r="D44" s="2">
        <f t="shared" si="0"/>
        <v>1.0700000000001637</v>
      </c>
      <c r="F44" s="2">
        <v>39</v>
      </c>
      <c r="G44" s="2">
        <v>1939.5</v>
      </c>
      <c r="H44" s="2">
        <v>1937.67</v>
      </c>
      <c r="I44" s="2">
        <f t="shared" si="1"/>
        <v>1.8299999999999272</v>
      </c>
    </row>
    <row r="45" spans="1:9" x14ac:dyDescent="0.25">
      <c r="A45" s="2">
        <v>40</v>
      </c>
      <c r="B45" s="2">
        <v>1900.1</v>
      </c>
      <c r="C45" s="2">
        <v>1937.67</v>
      </c>
      <c r="D45" s="2">
        <f t="shared" si="0"/>
        <v>37.570000000000164</v>
      </c>
      <c r="F45" s="2">
        <v>40</v>
      </c>
      <c r="G45" s="2">
        <v>1938.2</v>
      </c>
      <c r="H45" s="2">
        <v>1937.67</v>
      </c>
      <c r="I45" s="2">
        <f t="shared" si="1"/>
        <v>0.52999999999997272</v>
      </c>
    </row>
    <row r="46" spans="1:9" x14ac:dyDescent="0.25">
      <c r="A46" s="2">
        <v>41</v>
      </c>
      <c r="B46" s="2">
        <v>1906.8</v>
      </c>
      <c r="C46" s="2">
        <v>1937.67</v>
      </c>
      <c r="D46" s="2">
        <f t="shared" si="0"/>
        <v>30.870000000000118</v>
      </c>
      <c r="F46" s="2">
        <v>41</v>
      </c>
      <c r="G46" s="2">
        <v>1937.6</v>
      </c>
      <c r="H46" s="2">
        <v>1937.67</v>
      </c>
      <c r="I46" s="2">
        <f t="shared" si="1"/>
        <v>7.0000000000163709E-2</v>
      </c>
    </row>
    <row r="47" spans="1:9" x14ac:dyDescent="0.25">
      <c r="A47" s="2">
        <v>42</v>
      </c>
      <c r="B47" s="2">
        <v>1947.7</v>
      </c>
      <c r="C47" s="2">
        <v>1937.67</v>
      </c>
      <c r="D47" s="2">
        <f t="shared" si="0"/>
        <v>10.029999999999973</v>
      </c>
      <c r="F47" s="2">
        <v>42</v>
      </c>
      <c r="G47" s="2">
        <v>1925.9</v>
      </c>
      <c r="H47" s="2">
        <v>1937.67</v>
      </c>
      <c r="I47" s="2">
        <f t="shared" si="1"/>
        <v>11.769999999999982</v>
      </c>
    </row>
    <row r="48" spans="1:9" x14ac:dyDescent="0.25">
      <c r="A48" s="2">
        <v>43</v>
      </c>
      <c r="B48" s="2">
        <v>1937.6</v>
      </c>
      <c r="C48" s="2">
        <v>1937.67</v>
      </c>
      <c r="D48" s="2">
        <f t="shared" si="0"/>
        <v>7.0000000000163709E-2</v>
      </c>
      <c r="F48" s="2">
        <v>43</v>
      </c>
      <c r="G48" s="2">
        <v>1960.6</v>
      </c>
      <c r="H48" s="2">
        <v>1937.67</v>
      </c>
      <c r="I48" s="2">
        <f t="shared" si="1"/>
        <v>22.929999999999836</v>
      </c>
    </row>
    <row r="49" spans="1:9" x14ac:dyDescent="0.25">
      <c r="A49" s="2">
        <v>44</v>
      </c>
      <c r="B49" s="2">
        <v>1925.7</v>
      </c>
      <c r="C49" s="2">
        <v>1937.67</v>
      </c>
      <c r="D49" s="2">
        <f t="shared" si="0"/>
        <v>11.970000000000027</v>
      </c>
      <c r="F49" s="2">
        <v>44</v>
      </c>
      <c r="G49" s="2">
        <v>1935.2</v>
      </c>
      <c r="H49" s="2">
        <v>1937.67</v>
      </c>
      <c r="I49" s="2">
        <f t="shared" si="1"/>
        <v>2.4700000000000273</v>
      </c>
    </row>
    <row r="50" spans="1:9" x14ac:dyDescent="0.25">
      <c r="A50" s="2">
        <v>45</v>
      </c>
      <c r="B50" s="2">
        <v>1948.3</v>
      </c>
      <c r="C50" s="2">
        <v>1937.67</v>
      </c>
      <c r="D50" s="2">
        <f t="shared" si="0"/>
        <v>10.629999999999882</v>
      </c>
      <c r="F50" s="2">
        <v>45</v>
      </c>
      <c r="G50" s="2">
        <v>1918.9</v>
      </c>
      <c r="H50" s="2">
        <v>1937.67</v>
      </c>
      <c r="I50" s="2">
        <f t="shared" si="1"/>
        <v>18.769999999999982</v>
      </c>
    </row>
    <row r="51" spans="1:9" x14ac:dyDescent="0.25">
      <c r="A51" s="2">
        <v>46</v>
      </c>
      <c r="B51" s="2">
        <v>1944.9</v>
      </c>
      <c r="C51" s="2">
        <v>1937.67</v>
      </c>
      <c r="D51" s="2">
        <f t="shared" si="0"/>
        <v>7.2300000000000182</v>
      </c>
      <c r="F51" s="2">
        <v>46</v>
      </c>
      <c r="G51" s="2">
        <v>1954.1</v>
      </c>
      <c r="H51" s="2">
        <v>1937.67</v>
      </c>
      <c r="I51" s="2">
        <f t="shared" si="1"/>
        <v>16.429999999999836</v>
      </c>
    </row>
    <row r="52" spans="1:9" x14ac:dyDescent="0.25">
      <c r="A52" s="2">
        <v>47</v>
      </c>
      <c r="B52" s="2">
        <v>1952</v>
      </c>
      <c r="C52" s="2">
        <v>1937.67</v>
      </c>
      <c r="D52" s="2">
        <f t="shared" si="0"/>
        <v>14.329999999999927</v>
      </c>
      <c r="F52" s="2">
        <v>47</v>
      </c>
      <c r="G52" s="2">
        <v>1957.1</v>
      </c>
      <c r="H52" s="2">
        <v>1937.67</v>
      </c>
      <c r="I52" s="2">
        <f t="shared" si="1"/>
        <v>19.429999999999836</v>
      </c>
    </row>
    <row r="53" spans="1:9" x14ac:dyDescent="0.25">
      <c r="A53" s="2">
        <v>48</v>
      </c>
      <c r="B53" s="2">
        <v>1919.2</v>
      </c>
      <c r="C53" s="2">
        <v>1937.67</v>
      </c>
      <c r="D53" s="2">
        <f t="shared" si="0"/>
        <v>18.470000000000027</v>
      </c>
      <c r="F53" s="2">
        <v>48</v>
      </c>
      <c r="G53" s="2">
        <v>1946.6</v>
      </c>
      <c r="H53" s="2">
        <v>1937.67</v>
      </c>
      <c r="I53" s="2">
        <f t="shared" si="1"/>
        <v>8.9299999999998363</v>
      </c>
    </row>
    <row r="54" spans="1:9" x14ac:dyDescent="0.25">
      <c r="A54" s="2">
        <v>49</v>
      </c>
      <c r="B54" s="2">
        <v>1966.4</v>
      </c>
      <c r="C54" s="2">
        <v>1937.67</v>
      </c>
      <c r="D54" s="2">
        <f t="shared" si="0"/>
        <v>28.730000000000018</v>
      </c>
      <c r="F54" s="2">
        <v>49</v>
      </c>
      <c r="G54" s="2">
        <v>1908.7</v>
      </c>
      <c r="H54" s="2">
        <v>1937.67</v>
      </c>
      <c r="I54" s="2">
        <f t="shared" si="1"/>
        <v>28.970000000000027</v>
      </c>
    </row>
    <row r="55" spans="1:9" x14ac:dyDescent="0.25">
      <c r="A55" s="2">
        <v>50</v>
      </c>
      <c r="B55" s="2">
        <v>1951.8</v>
      </c>
      <c r="C55" s="2">
        <v>1937.67</v>
      </c>
      <c r="D55" s="2">
        <f t="shared" si="0"/>
        <v>14.129999999999882</v>
      </c>
      <c r="F55" s="2">
        <v>50</v>
      </c>
      <c r="G55" s="2">
        <v>1933</v>
      </c>
      <c r="H55" s="2">
        <v>1937.67</v>
      </c>
      <c r="I55" s="2">
        <f t="shared" si="1"/>
        <v>4.6700000000000728</v>
      </c>
    </row>
    <row r="56" spans="1:9" x14ac:dyDescent="0.25">
      <c r="A56" s="2">
        <v>51</v>
      </c>
      <c r="B56" s="2">
        <v>1954.3</v>
      </c>
      <c r="C56" s="2">
        <v>1937.67</v>
      </c>
      <c r="D56" s="2">
        <f t="shared" si="0"/>
        <v>16.629999999999882</v>
      </c>
      <c r="F56" s="2">
        <v>51</v>
      </c>
      <c r="G56" s="2">
        <v>1944.5</v>
      </c>
      <c r="H56" s="2">
        <v>1937.67</v>
      </c>
      <c r="I56" s="2">
        <f t="shared" si="1"/>
        <v>6.8299999999999272</v>
      </c>
    </row>
    <row r="57" spans="1:9" x14ac:dyDescent="0.25">
      <c r="A57" s="2">
        <v>52</v>
      </c>
      <c r="B57" s="2">
        <v>1951.5</v>
      </c>
      <c r="C57" s="2">
        <v>1937.67</v>
      </c>
      <c r="D57" s="2">
        <f t="shared" si="0"/>
        <v>13.829999999999927</v>
      </c>
      <c r="F57" s="2">
        <v>52</v>
      </c>
      <c r="G57" s="2">
        <v>1953.8</v>
      </c>
      <c r="H57" s="2">
        <v>1937.67</v>
      </c>
      <c r="I57" s="2">
        <f t="shared" si="1"/>
        <v>16.129999999999882</v>
      </c>
    </row>
    <row r="58" spans="1:9" x14ac:dyDescent="0.25">
      <c r="A58" s="2">
        <v>53</v>
      </c>
      <c r="B58" s="2">
        <v>1927.7</v>
      </c>
      <c r="C58" s="2">
        <v>1937.67</v>
      </c>
      <c r="D58" s="2">
        <f t="shared" si="0"/>
        <v>9.9700000000000273</v>
      </c>
      <c r="F58" s="2">
        <v>53</v>
      </c>
      <c r="G58" s="2">
        <v>1914.8</v>
      </c>
      <c r="H58" s="2">
        <v>1937.67</v>
      </c>
      <c r="I58" s="2">
        <f t="shared" si="1"/>
        <v>22.870000000000118</v>
      </c>
    </row>
    <row r="59" spans="1:9" x14ac:dyDescent="0.25">
      <c r="A59" s="2">
        <v>54</v>
      </c>
      <c r="B59" s="2">
        <v>1936.9</v>
      </c>
      <c r="C59" s="2">
        <v>1937.67</v>
      </c>
      <c r="D59" s="2">
        <f t="shared" si="0"/>
        <v>0.76999999999998181</v>
      </c>
      <c r="F59" s="2">
        <v>54</v>
      </c>
      <c r="G59" s="2">
        <v>1936.3</v>
      </c>
      <c r="H59" s="2">
        <v>1937.67</v>
      </c>
      <c r="I59" s="2">
        <f t="shared" si="1"/>
        <v>1.3700000000001182</v>
      </c>
    </row>
    <row r="60" spans="1:9" x14ac:dyDescent="0.25">
      <c r="A60" s="2">
        <v>55</v>
      </c>
      <c r="B60" s="2">
        <v>1938</v>
      </c>
      <c r="C60" s="2">
        <v>1937.67</v>
      </c>
      <c r="D60" s="2">
        <f t="shared" si="0"/>
        <v>0.32999999999992724</v>
      </c>
      <c r="F60" s="2">
        <v>55</v>
      </c>
      <c r="G60" s="2">
        <v>1936.6</v>
      </c>
      <c r="H60" s="2">
        <v>1937.67</v>
      </c>
      <c r="I60" s="2">
        <f t="shared" si="1"/>
        <v>1.0700000000001637</v>
      </c>
    </row>
    <row r="61" spans="1:9" x14ac:dyDescent="0.25">
      <c r="A61" s="2">
        <v>56</v>
      </c>
      <c r="B61" s="2">
        <v>1952.1</v>
      </c>
      <c r="C61" s="2">
        <v>1937.67</v>
      </c>
      <c r="D61" s="2">
        <f t="shared" si="0"/>
        <v>14.429999999999836</v>
      </c>
      <c r="F61" s="2">
        <v>56</v>
      </c>
      <c r="G61" s="2">
        <v>1958.3</v>
      </c>
      <c r="H61" s="2">
        <v>1937.67</v>
      </c>
      <c r="I61" s="2">
        <f t="shared" si="1"/>
        <v>20.629999999999882</v>
      </c>
    </row>
    <row r="62" spans="1:9" x14ac:dyDescent="0.25">
      <c r="A62" s="2">
        <v>57</v>
      </c>
      <c r="B62" s="2">
        <v>1929.5</v>
      </c>
      <c r="C62" s="2">
        <v>1937.67</v>
      </c>
      <c r="D62" s="2">
        <f t="shared" si="0"/>
        <v>8.1700000000000728</v>
      </c>
      <c r="F62" s="2">
        <v>57</v>
      </c>
      <c r="G62" s="2">
        <v>1952.2</v>
      </c>
      <c r="H62" s="2">
        <v>1937.67</v>
      </c>
      <c r="I62" s="2">
        <f t="shared" si="1"/>
        <v>14.529999999999973</v>
      </c>
    </row>
    <row r="63" spans="1:9" x14ac:dyDescent="0.25">
      <c r="A63" s="2">
        <v>58</v>
      </c>
      <c r="B63" s="2">
        <v>1943.7</v>
      </c>
      <c r="C63" s="2">
        <v>1937.67</v>
      </c>
      <c r="D63" s="2">
        <f t="shared" si="0"/>
        <v>6.0299999999999727</v>
      </c>
      <c r="F63" s="2">
        <v>58</v>
      </c>
      <c r="G63" s="2">
        <v>1926.8</v>
      </c>
      <c r="H63" s="2">
        <v>1937.67</v>
      </c>
      <c r="I63" s="2">
        <f t="shared" si="1"/>
        <v>10.870000000000118</v>
      </c>
    </row>
    <row r="64" spans="1:9" x14ac:dyDescent="0.25">
      <c r="A64" s="2">
        <v>59</v>
      </c>
      <c r="B64" s="2">
        <v>1920</v>
      </c>
      <c r="C64" s="2">
        <v>1937.67</v>
      </c>
      <c r="D64" s="2">
        <f t="shared" si="0"/>
        <v>17.670000000000073</v>
      </c>
      <c r="F64" s="2">
        <v>59</v>
      </c>
      <c r="G64" s="2">
        <v>1917.3</v>
      </c>
      <c r="H64" s="2">
        <v>1937.67</v>
      </c>
      <c r="I64" s="2">
        <f t="shared" si="1"/>
        <v>20.370000000000118</v>
      </c>
    </row>
    <row r="65" spans="1:9" x14ac:dyDescent="0.25">
      <c r="A65" s="2">
        <v>60</v>
      </c>
      <c r="B65" s="2">
        <v>1938.3</v>
      </c>
      <c r="C65" s="2">
        <v>1937.67</v>
      </c>
      <c r="D65" s="2">
        <f t="shared" si="0"/>
        <v>0.62999999999988177</v>
      </c>
      <c r="F65" s="2">
        <v>60</v>
      </c>
      <c r="G65" s="2">
        <v>1932.6</v>
      </c>
      <c r="H65" s="2">
        <v>1937.67</v>
      </c>
      <c r="I65" s="2">
        <f t="shared" si="1"/>
        <v>5.0700000000001637</v>
      </c>
    </row>
    <row r="66" spans="1:9" x14ac:dyDescent="0.25">
      <c r="A66" s="2">
        <v>61</v>
      </c>
      <c r="B66" s="2">
        <v>1934.2</v>
      </c>
      <c r="C66" s="2">
        <v>1937.67</v>
      </c>
      <c r="D66" s="2">
        <f t="shared" si="0"/>
        <v>3.4700000000000273</v>
      </c>
      <c r="F66" s="2">
        <v>61</v>
      </c>
      <c r="G66" s="2">
        <v>1951</v>
      </c>
      <c r="H66" s="2">
        <v>1937.67</v>
      </c>
      <c r="I66" s="2">
        <f t="shared" si="1"/>
        <v>13.329999999999927</v>
      </c>
    </row>
    <row r="67" spans="1:9" x14ac:dyDescent="0.25">
      <c r="A67" s="2">
        <v>62</v>
      </c>
      <c r="B67" s="2">
        <v>1936.9</v>
      </c>
      <c r="C67" s="2">
        <v>1937.67</v>
      </c>
      <c r="D67" s="2">
        <f t="shared" si="0"/>
        <v>0.76999999999998181</v>
      </c>
      <c r="F67" s="2">
        <v>62</v>
      </c>
      <c r="G67" s="2">
        <v>1935.7</v>
      </c>
      <c r="H67" s="2">
        <v>1937.67</v>
      </c>
      <c r="I67" s="2">
        <f t="shared" si="1"/>
        <v>1.9700000000000273</v>
      </c>
    </row>
    <row r="68" spans="1:9" x14ac:dyDescent="0.25">
      <c r="A68" s="2">
        <v>63</v>
      </c>
      <c r="B68" s="2">
        <v>1944.3</v>
      </c>
      <c r="C68" s="2">
        <v>1937.67</v>
      </c>
      <c r="D68" s="2">
        <f t="shared" si="0"/>
        <v>6.6299999999998818</v>
      </c>
      <c r="F68" s="2">
        <v>63</v>
      </c>
      <c r="G68" s="2">
        <v>1916</v>
      </c>
      <c r="H68" s="2">
        <v>1937.67</v>
      </c>
      <c r="I68" s="2">
        <f t="shared" si="1"/>
        <v>21.670000000000073</v>
      </c>
    </row>
    <row r="69" spans="1:9" x14ac:dyDescent="0.25">
      <c r="A69" s="2">
        <v>64</v>
      </c>
      <c r="B69" s="2">
        <v>1944.7</v>
      </c>
      <c r="C69" s="2">
        <v>1937.67</v>
      </c>
      <c r="D69" s="2">
        <f t="shared" si="0"/>
        <v>7.0299999999999727</v>
      </c>
      <c r="F69" s="2">
        <v>64</v>
      </c>
      <c r="G69" s="2">
        <v>1967.4</v>
      </c>
      <c r="H69" s="2">
        <v>1937.67</v>
      </c>
      <c r="I69" s="2">
        <f t="shared" si="1"/>
        <v>29.730000000000018</v>
      </c>
    </row>
    <row r="70" spans="1:9" x14ac:dyDescent="0.25">
      <c r="A70" s="2">
        <v>65</v>
      </c>
      <c r="B70" s="2">
        <v>1969.8</v>
      </c>
      <c r="C70" s="2">
        <v>1937.67</v>
      </c>
      <c r="D70" s="2">
        <f t="shared" si="0"/>
        <v>32.129999999999882</v>
      </c>
      <c r="F70" s="2">
        <v>65</v>
      </c>
      <c r="G70" s="2">
        <v>1923.7</v>
      </c>
      <c r="H70" s="2">
        <v>1937.67</v>
      </c>
      <c r="I70" s="2">
        <f t="shared" si="1"/>
        <v>13.970000000000027</v>
      </c>
    </row>
    <row r="71" spans="1:9" x14ac:dyDescent="0.25">
      <c r="A71" s="2">
        <v>66</v>
      </c>
      <c r="B71" s="2">
        <v>1925.1</v>
      </c>
      <c r="C71" s="2">
        <v>1937.67</v>
      </c>
      <c r="D71" s="2">
        <f t="shared" ref="D71:D134" si="2">ABS(B71-C71)</f>
        <v>12.570000000000164</v>
      </c>
      <c r="F71" s="2">
        <v>66</v>
      </c>
      <c r="G71" s="2">
        <v>1941.7</v>
      </c>
      <c r="H71" s="2">
        <v>1937.67</v>
      </c>
      <c r="I71" s="2">
        <f t="shared" ref="I71:I134" si="3">ABS(G71-H71)</f>
        <v>4.0299999999999727</v>
      </c>
    </row>
    <row r="72" spans="1:9" x14ac:dyDescent="0.25">
      <c r="A72" s="2">
        <v>67</v>
      </c>
      <c r="B72" s="2">
        <v>1921.7</v>
      </c>
      <c r="C72" s="2">
        <v>1937.67</v>
      </c>
      <c r="D72" s="2">
        <f t="shared" si="2"/>
        <v>15.970000000000027</v>
      </c>
      <c r="F72" s="2">
        <v>67</v>
      </c>
      <c r="G72" s="2">
        <v>1936.6</v>
      </c>
      <c r="H72" s="2">
        <v>1937.67</v>
      </c>
      <c r="I72" s="2">
        <f t="shared" si="3"/>
        <v>1.0700000000001637</v>
      </c>
    </row>
    <row r="73" spans="1:9" x14ac:dyDescent="0.25">
      <c r="A73" s="2">
        <v>68</v>
      </c>
      <c r="B73" s="2">
        <v>1963.3</v>
      </c>
      <c r="C73" s="2">
        <v>1937.67</v>
      </c>
      <c r="D73" s="2">
        <f t="shared" si="2"/>
        <v>25.629999999999882</v>
      </c>
      <c r="F73" s="2">
        <v>68</v>
      </c>
      <c r="G73" s="2">
        <v>1938.3</v>
      </c>
      <c r="H73" s="2">
        <v>1937.67</v>
      </c>
      <c r="I73" s="2">
        <f t="shared" si="3"/>
        <v>0.62999999999988177</v>
      </c>
    </row>
    <row r="74" spans="1:9" x14ac:dyDescent="0.25">
      <c r="A74" s="2">
        <v>69</v>
      </c>
      <c r="B74" s="2">
        <v>1948.5</v>
      </c>
      <c r="C74" s="2">
        <v>1937.67</v>
      </c>
      <c r="D74" s="2">
        <f t="shared" si="2"/>
        <v>10.829999999999927</v>
      </c>
      <c r="F74" s="2">
        <v>69</v>
      </c>
      <c r="G74" s="2">
        <v>1931.8</v>
      </c>
      <c r="H74" s="2">
        <v>1937.67</v>
      </c>
      <c r="I74" s="2">
        <f t="shared" si="3"/>
        <v>5.8700000000001182</v>
      </c>
    </row>
    <row r="75" spans="1:9" x14ac:dyDescent="0.25">
      <c r="A75" s="2">
        <v>70</v>
      </c>
      <c r="B75" s="2">
        <v>1935.7</v>
      </c>
      <c r="C75" s="2">
        <v>1937.67</v>
      </c>
      <c r="D75" s="2">
        <f t="shared" si="2"/>
        <v>1.9700000000000273</v>
      </c>
      <c r="F75" s="2">
        <v>70</v>
      </c>
      <c r="G75" s="2">
        <v>1963.1</v>
      </c>
      <c r="H75" s="2">
        <v>1937.67</v>
      </c>
      <c r="I75" s="2">
        <f t="shared" si="3"/>
        <v>25.429999999999836</v>
      </c>
    </row>
    <row r="76" spans="1:9" x14ac:dyDescent="0.25">
      <c r="A76" s="2">
        <v>71</v>
      </c>
      <c r="B76" s="2">
        <v>1934.1</v>
      </c>
      <c r="C76" s="2">
        <v>1937.67</v>
      </c>
      <c r="D76" s="2">
        <f t="shared" si="2"/>
        <v>3.5700000000001637</v>
      </c>
      <c r="F76" s="2">
        <v>71</v>
      </c>
      <c r="G76" s="2">
        <v>1965.5</v>
      </c>
      <c r="H76" s="2">
        <v>1937.67</v>
      </c>
      <c r="I76" s="2">
        <f t="shared" si="3"/>
        <v>27.829999999999927</v>
      </c>
    </row>
    <row r="77" spans="1:9" x14ac:dyDescent="0.25">
      <c r="A77" s="2">
        <v>72</v>
      </c>
      <c r="B77" s="2">
        <v>1933.2</v>
      </c>
      <c r="C77" s="2">
        <v>1937.67</v>
      </c>
      <c r="D77" s="2">
        <f t="shared" si="2"/>
        <v>4.4700000000000273</v>
      </c>
      <c r="F77" s="2">
        <v>72</v>
      </c>
      <c r="G77" s="2">
        <v>1930</v>
      </c>
      <c r="H77" s="2">
        <v>1937.67</v>
      </c>
      <c r="I77" s="2">
        <f t="shared" si="3"/>
        <v>7.6700000000000728</v>
      </c>
    </row>
    <row r="78" spans="1:9" x14ac:dyDescent="0.25">
      <c r="A78" s="2">
        <v>73</v>
      </c>
      <c r="B78" s="2">
        <v>1935.9</v>
      </c>
      <c r="C78" s="2">
        <v>1937.67</v>
      </c>
      <c r="D78" s="2">
        <f t="shared" si="2"/>
        <v>1.7699999999999818</v>
      </c>
      <c r="F78" s="2">
        <v>73</v>
      </c>
      <c r="G78" s="2">
        <v>1928.4</v>
      </c>
      <c r="H78" s="2">
        <v>1937.67</v>
      </c>
      <c r="I78" s="2">
        <f t="shared" si="3"/>
        <v>9.2699999999999818</v>
      </c>
    </row>
    <row r="79" spans="1:9" x14ac:dyDescent="0.25">
      <c r="A79" s="2">
        <v>74</v>
      </c>
      <c r="B79" s="2">
        <v>1936.1</v>
      </c>
      <c r="C79" s="2">
        <v>1937.67</v>
      </c>
      <c r="D79" s="2">
        <f t="shared" si="2"/>
        <v>1.5700000000001637</v>
      </c>
      <c r="F79" s="2">
        <v>74</v>
      </c>
      <c r="G79" s="2">
        <v>1960.8</v>
      </c>
      <c r="H79" s="2">
        <v>1937.67</v>
      </c>
      <c r="I79" s="2">
        <f t="shared" si="3"/>
        <v>23.129999999999882</v>
      </c>
    </row>
    <row r="80" spans="1:9" x14ac:dyDescent="0.25">
      <c r="A80" s="2">
        <v>75</v>
      </c>
      <c r="B80" s="2">
        <v>1958.9</v>
      </c>
      <c r="C80" s="2">
        <v>1937.67</v>
      </c>
      <c r="D80" s="2">
        <f t="shared" si="2"/>
        <v>21.230000000000018</v>
      </c>
      <c r="F80" s="2">
        <v>75</v>
      </c>
      <c r="G80" s="2">
        <v>1943.7</v>
      </c>
      <c r="H80" s="2">
        <v>1937.67</v>
      </c>
      <c r="I80" s="2">
        <f t="shared" si="3"/>
        <v>6.0299999999999727</v>
      </c>
    </row>
    <row r="81" spans="1:9" x14ac:dyDescent="0.25">
      <c r="A81" s="2">
        <v>76</v>
      </c>
      <c r="B81" s="2">
        <v>1974.1</v>
      </c>
      <c r="C81" s="2">
        <v>1937.67</v>
      </c>
      <c r="D81" s="2">
        <f t="shared" si="2"/>
        <v>36.429999999999836</v>
      </c>
      <c r="F81" s="2">
        <v>76</v>
      </c>
      <c r="G81" s="2">
        <v>1944.8</v>
      </c>
      <c r="H81" s="2">
        <v>1937.67</v>
      </c>
      <c r="I81" s="2">
        <f t="shared" si="3"/>
        <v>7.1299999999998818</v>
      </c>
    </row>
    <row r="82" spans="1:9" x14ac:dyDescent="0.25">
      <c r="A82" s="2">
        <v>77</v>
      </c>
      <c r="B82" s="2">
        <v>1960.5</v>
      </c>
      <c r="C82" s="2">
        <v>1937.67</v>
      </c>
      <c r="D82" s="2">
        <f t="shared" si="2"/>
        <v>22.829999999999927</v>
      </c>
      <c r="F82" s="2">
        <v>77</v>
      </c>
      <c r="G82" s="2">
        <v>1895.6</v>
      </c>
      <c r="H82" s="2">
        <v>1937.67</v>
      </c>
      <c r="I82" s="2">
        <f t="shared" si="3"/>
        <v>42.070000000000164</v>
      </c>
    </row>
    <row r="83" spans="1:9" x14ac:dyDescent="0.25">
      <c r="A83" s="2">
        <v>78</v>
      </c>
      <c r="B83" s="2">
        <v>1928</v>
      </c>
      <c r="C83" s="2">
        <v>1937.67</v>
      </c>
      <c r="D83" s="2">
        <f t="shared" si="2"/>
        <v>9.6700000000000728</v>
      </c>
      <c r="F83" s="2">
        <v>78</v>
      </c>
      <c r="G83" s="2">
        <v>1940</v>
      </c>
      <c r="H83" s="2">
        <v>1937.67</v>
      </c>
      <c r="I83" s="2">
        <f t="shared" si="3"/>
        <v>2.3299999999999272</v>
      </c>
    </row>
    <row r="84" spans="1:9" x14ac:dyDescent="0.25">
      <c r="A84" s="2">
        <v>79</v>
      </c>
      <c r="B84" s="2">
        <v>1932.9</v>
      </c>
      <c r="C84" s="2">
        <v>1937.67</v>
      </c>
      <c r="D84" s="2">
        <f t="shared" si="2"/>
        <v>4.7699999999999818</v>
      </c>
      <c r="F84" s="2">
        <v>79</v>
      </c>
      <c r="G84" s="2">
        <v>1934.7</v>
      </c>
      <c r="H84" s="2">
        <v>1937.67</v>
      </c>
      <c r="I84" s="2">
        <f t="shared" si="3"/>
        <v>2.9700000000000273</v>
      </c>
    </row>
    <row r="85" spans="1:9" x14ac:dyDescent="0.25">
      <c r="A85" s="2">
        <v>80</v>
      </c>
      <c r="B85" s="2">
        <v>1933.1</v>
      </c>
      <c r="C85" s="2">
        <v>1937.67</v>
      </c>
      <c r="D85" s="2">
        <f t="shared" si="2"/>
        <v>4.5700000000001637</v>
      </c>
      <c r="F85" s="2">
        <v>80</v>
      </c>
      <c r="G85" s="2">
        <v>1927</v>
      </c>
      <c r="H85" s="2">
        <v>1937.67</v>
      </c>
      <c r="I85" s="2">
        <f t="shared" si="3"/>
        <v>10.670000000000073</v>
      </c>
    </row>
    <row r="86" spans="1:9" x14ac:dyDescent="0.25">
      <c r="A86" s="2">
        <v>81</v>
      </c>
      <c r="B86" s="2">
        <v>1927.3</v>
      </c>
      <c r="C86" s="2">
        <v>1937.67</v>
      </c>
      <c r="D86" s="2">
        <f t="shared" si="2"/>
        <v>10.370000000000118</v>
      </c>
      <c r="F86" s="2">
        <v>81</v>
      </c>
      <c r="G86" s="2">
        <v>1927.9</v>
      </c>
      <c r="H86" s="2">
        <v>1937.67</v>
      </c>
      <c r="I86" s="2">
        <f t="shared" si="3"/>
        <v>9.7699999999999818</v>
      </c>
    </row>
    <row r="87" spans="1:9" x14ac:dyDescent="0.25">
      <c r="A87" s="2">
        <v>82</v>
      </c>
      <c r="B87" s="2">
        <v>1937.1</v>
      </c>
      <c r="C87" s="2">
        <v>1937.67</v>
      </c>
      <c r="D87" s="2">
        <f t="shared" si="2"/>
        <v>0.57000000000016371</v>
      </c>
      <c r="F87" s="2">
        <v>82</v>
      </c>
      <c r="G87" s="2">
        <v>1927.3</v>
      </c>
      <c r="H87" s="2">
        <v>1937.67</v>
      </c>
      <c r="I87" s="2">
        <f t="shared" si="3"/>
        <v>10.370000000000118</v>
      </c>
    </row>
    <row r="88" spans="1:9" x14ac:dyDescent="0.25">
      <c r="A88" s="2">
        <v>83</v>
      </c>
      <c r="B88" s="2">
        <v>1946.7</v>
      </c>
      <c r="C88" s="2">
        <v>1937.67</v>
      </c>
      <c r="D88" s="2">
        <f t="shared" si="2"/>
        <v>9.0299999999999727</v>
      </c>
      <c r="F88" s="2">
        <v>83</v>
      </c>
      <c r="G88" s="2">
        <v>1953.5</v>
      </c>
      <c r="H88" s="2">
        <v>1937.67</v>
      </c>
      <c r="I88" s="2">
        <f t="shared" si="3"/>
        <v>15.829999999999927</v>
      </c>
    </row>
    <row r="89" spans="1:9" x14ac:dyDescent="0.25">
      <c r="A89" s="2">
        <v>84</v>
      </c>
      <c r="B89" s="2">
        <v>1919.8</v>
      </c>
      <c r="C89" s="2">
        <v>1937.67</v>
      </c>
      <c r="D89" s="2">
        <f t="shared" si="2"/>
        <v>17.870000000000118</v>
      </c>
      <c r="F89" s="2">
        <v>84</v>
      </c>
      <c r="G89" s="2">
        <v>1971.6</v>
      </c>
      <c r="H89" s="2">
        <v>1937.67</v>
      </c>
      <c r="I89" s="2">
        <f t="shared" si="3"/>
        <v>33.929999999999836</v>
      </c>
    </row>
    <row r="90" spans="1:9" x14ac:dyDescent="0.25">
      <c r="A90" s="2">
        <v>85</v>
      </c>
      <c r="B90" s="2">
        <v>1920.7</v>
      </c>
      <c r="C90" s="2">
        <v>1937.67</v>
      </c>
      <c r="D90" s="2">
        <f t="shared" si="2"/>
        <v>16.970000000000027</v>
      </c>
      <c r="F90" s="2">
        <v>85</v>
      </c>
      <c r="G90" s="2">
        <v>1957.8</v>
      </c>
      <c r="H90" s="2">
        <v>1937.67</v>
      </c>
      <c r="I90" s="2">
        <f t="shared" si="3"/>
        <v>20.129999999999882</v>
      </c>
    </row>
    <row r="91" spans="1:9" x14ac:dyDescent="0.25">
      <c r="A91" s="2">
        <v>86</v>
      </c>
      <c r="B91" s="2">
        <v>1903.4</v>
      </c>
      <c r="C91" s="2">
        <v>1937.67</v>
      </c>
      <c r="D91" s="2">
        <f t="shared" si="2"/>
        <v>34.269999999999982</v>
      </c>
      <c r="F91" s="2">
        <v>86</v>
      </c>
      <c r="G91" s="2">
        <v>1952.6</v>
      </c>
      <c r="H91" s="2">
        <v>1937.67</v>
      </c>
      <c r="I91" s="2">
        <f t="shared" si="3"/>
        <v>14.929999999999836</v>
      </c>
    </row>
    <row r="92" spans="1:9" x14ac:dyDescent="0.25">
      <c r="A92" s="2">
        <v>87</v>
      </c>
      <c r="B92" s="2">
        <v>1936.6</v>
      </c>
      <c r="C92" s="2">
        <v>1937.67</v>
      </c>
      <c r="D92" s="2">
        <f t="shared" si="2"/>
        <v>1.0700000000001637</v>
      </c>
      <c r="F92" s="2">
        <v>87</v>
      </c>
      <c r="G92" s="2">
        <v>1940.6</v>
      </c>
      <c r="H92" s="2">
        <v>1937.67</v>
      </c>
      <c r="I92" s="2">
        <f t="shared" si="3"/>
        <v>2.9299999999998363</v>
      </c>
    </row>
    <row r="93" spans="1:9" x14ac:dyDescent="0.25">
      <c r="A93" s="2">
        <v>88</v>
      </c>
      <c r="B93" s="2">
        <v>1942.8</v>
      </c>
      <c r="C93" s="2">
        <v>1937.67</v>
      </c>
      <c r="D93" s="2">
        <f t="shared" si="2"/>
        <v>5.1299999999998818</v>
      </c>
      <c r="F93" s="2">
        <v>88</v>
      </c>
      <c r="G93" s="2">
        <v>1937.1</v>
      </c>
      <c r="H93" s="2">
        <v>1937.67</v>
      </c>
      <c r="I93" s="2">
        <f t="shared" si="3"/>
        <v>0.57000000000016371</v>
      </c>
    </row>
    <row r="94" spans="1:9" x14ac:dyDescent="0.25">
      <c r="A94" s="2">
        <v>89</v>
      </c>
      <c r="B94" s="2">
        <v>1944.4</v>
      </c>
      <c r="C94" s="2">
        <v>1937.67</v>
      </c>
      <c r="D94" s="2">
        <f t="shared" si="2"/>
        <v>6.7300000000000182</v>
      </c>
      <c r="F94" s="2">
        <v>89</v>
      </c>
      <c r="G94" s="2">
        <v>1915.5</v>
      </c>
      <c r="H94" s="2">
        <v>1937.67</v>
      </c>
      <c r="I94" s="2">
        <f t="shared" si="3"/>
        <v>22.170000000000073</v>
      </c>
    </row>
    <row r="95" spans="1:9" x14ac:dyDescent="0.25">
      <c r="A95" s="2">
        <v>90</v>
      </c>
      <c r="B95" s="2">
        <v>1931.2</v>
      </c>
      <c r="C95" s="2">
        <v>1937.67</v>
      </c>
      <c r="D95" s="2">
        <f t="shared" si="2"/>
        <v>6.4700000000000273</v>
      </c>
      <c r="F95" s="2">
        <v>90</v>
      </c>
      <c r="G95" s="2">
        <v>1935.8</v>
      </c>
      <c r="H95" s="2">
        <v>1937.67</v>
      </c>
      <c r="I95" s="2">
        <f t="shared" si="3"/>
        <v>1.8700000000001182</v>
      </c>
    </row>
    <row r="96" spans="1:9" x14ac:dyDescent="0.25">
      <c r="A96" s="2">
        <v>91</v>
      </c>
      <c r="B96" s="2">
        <v>1922.1</v>
      </c>
      <c r="C96" s="2">
        <v>1937.67</v>
      </c>
      <c r="D96" s="2">
        <f t="shared" si="2"/>
        <v>15.570000000000164</v>
      </c>
      <c r="F96" s="2">
        <v>91</v>
      </c>
      <c r="G96" s="2">
        <v>1919.3</v>
      </c>
      <c r="H96" s="2">
        <v>1937.67</v>
      </c>
      <c r="I96" s="2">
        <f t="shared" si="3"/>
        <v>18.370000000000118</v>
      </c>
    </row>
    <row r="97" spans="1:9" x14ac:dyDescent="0.25">
      <c r="A97" s="2">
        <v>92</v>
      </c>
      <c r="B97" s="2">
        <v>1953.8</v>
      </c>
      <c r="C97" s="2">
        <v>1937.67</v>
      </c>
      <c r="D97" s="2">
        <f t="shared" si="2"/>
        <v>16.129999999999882</v>
      </c>
      <c r="F97" s="2">
        <v>92</v>
      </c>
      <c r="G97" s="2">
        <v>1955.3</v>
      </c>
      <c r="H97" s="2">
        <v>1937.67</v>
      </c>
      <c r="I97" s="2">
        <f t="shared" si="3"/>
        <v>17.629999999999882</v>
      </c>
    </row>
    <row r="98" spans="1:9" x14ac:dyDescent="0.25">
      <c r="A98" s="2">
        <v>93</v>
      </c>
      <c r="B98" s="2">
        <v>1962.6</v>
      </c>
      <c r="C98" s="2">
        <v>1937.67</v>
      </c>
      <c r="D98" s="2">
        <f t="shared" si="2"/>
        <v>24.929999999999836</v>
      </c>
      <c r="F98" s="2">
        <v>93</v>
      </c>
      <c r="G98" s="2">
        <v>1935.6</v>
      </c>
      <c r="H98" s="2">
        <v>1937.67</v>
      </c>
      <c r="I98" s="2">
        <f t="shared" si="3"/>
        <v>2.0700000000001637</v>
      </c>
    </row>
    <row r="99" spans="1:9" x14ac:dyDescent="0.25">
      <c r="A99" s="2">
        <v>94</v>
      </c>
      <c r="B99" s="2">
        <v>1946.6</v>
      </c>
      <c r="C99" s="2">
        <v>1937.67</v>
      </c>
      <c r="D99" s="2">
        <f t="shared" si="2"/>
        <v>8.9299999999998363</v>
      </c>
      <c r="F99" s="2">
        <v>94</v>
      </c>
      <c r="G99" s="2">
        <v>1925.2</v>
      </c>
      <c r="H99" s="2">
        <v>1937.67</v>
      </c>
      <c r="I99" s="2">
        <f t="shared" si="3"/>
        <v>12.470000000000027</v>
      </c>
    </row>
    <row r="100" spans="1:9" x14ac:dyDescent="0.25">
      <c r="A100" s="2">
        <v>95</v>
      </c>
      <c r="B100" s="2">
        <v>1938.3</v>
      </c>
      <c r="C100" s="2">
        <v>1937.67</v>
      </c>
      <c r="D100" s="2">
        <f t="shared" si="2"/>
        <v>0.62999999999988177</v>
      </c>
      <c r="F100" s="2">
        <v>95</v>
      </c>
      <c r="G100" s="2">
        <v>1929.5</v>
      </c>
      <c r="H100" s="2">
        <v>1937.67</v>
      </c>
      <c r="I100" s="2">
        <f t="shared" si="3"/>
        <v>8.1700000000000728</v>
      </c>
    </row>
    <row r="101" spans="1:9" x14ac:dyDescent="0.25">
      <c r="A101" s="2">
        <v>96</v>
      </c>
      <c r="B101" s="2">
        <v>1928.9</v>
      </c>
      <c r="C101" s="2">
        <v>1937.67</v>
      </c>
      <c r="D101" s="2">
        <f t="shared" si="2"/>
        <v>8.7699999999999818</v>
      </c>
      <c r="F101" s="2">
        <v>96</v>
      </c>
      <c r="G101" s="2">
        <v>1916.4</v>
      </c>
      <c r="H101" s="2">
        <v>1937.67</v>
      </c>
      <c r="I101" s="2">
        <f t="shared" si="3"/>
        <v>21.269999999999982</v>
      </c>
    </row>
    <row r="102" spans="1:9" x14ac:dyDescent="0.25">
      <c r="A102" s="2">
        <v>97</v>
      </c>
      <c r="B102" s="2">
        <v>1938.5</v>
      </c>
      <c r="C102" s="2">
        <v>1937.67</v>
      </c>
      <c r="D102" s="2">
        <f t="shared" si="2"/>
        <v>0.82999999999992724</v>
      </c>
      <c r="F102" s="2">
        <v>97</v>
      </c>
      <c r="G102" s="2">
        <v>1915.6</v>
      </c>
      <c r="H102" s="2">
        <v>1937.67</v>
      </c>
      <c r="I102" s="2">
        <f t="shared" si="3"/>
        <v>22.070000000000164</v>
      </c>
    </row>
    <row r="103" spans="1:9" x14ac:dyDescent="0.25">
      <c r="A103" s="2">
        <v>98</v>
      </c>
      <c r="B103" s="2">
        <v>1931</v>
      </c>
      <c r="C103" s="2">
        <v>1937.67</v>
      </c>
      <c r="D103" s="2">
        <f t="shared" si="2"/>
        <v>6.6700000000000728</v>
      </c>
      <c r="F103" s="2">
        <v>98</v>
      </c>
      <c r="G103" s="2">
        <v>1944.7</v>
      </c>
      <c r="H103" s="2">
        <v>1937.67</v>
      </c>
      <c r="I103" s="2">
        <f t="shared" si="3"/>
        <v>7.0299999999999727</v>
      </c>
    </row>
    <row r="104" spans="1:9" x14ac:dyDescent="0.25">
      <c r="A104" s="2">
        <v>99</v>
      </c>
      <c r="B104" s="2">
        <v>1911</v>
      </c>
      <c r="C104" s="2">
        <v>1937.67</v>
      </c>
      <c r="D104" s="2">
        <f t="shared" si="2"/>
        <v>26.670000000000073</v>
      </c>
      <c r="F104" s="2">
        <v>99</v>
      </c>
      <c r="G104" s="2">
        <v>1961.8</v>
      </c>
      <c r="H104" s="2">
        <v>1937.67</v>
      </c>
      <c r="I104" s="2">
        <f t="shared" si="3"/>
        <v>24.129999999999882</v>
      </c>
    </row>
    <row r="105" spans="1:9" x14ac:dyDescent="0.25">
      <c r="A105" s="2">
        <v>100</v>
      </c>
      <c r="B105" s="2">
        <v>1917.3</v>
      </c>
      <c r="C105" s="2">
        <v>1937.67</v>
      </c>
      <c r="D105" s="2">
        <f t="shared" si="2"/>
        <v>20.370000000000118</v>
      </c>
      <c r="F105" s="2">
        <v>100</v>
      </c>
      <c r="G105" s="2">
        <v>1947.6</v>
      </c>
      <c r="H105" s="2">
        <v>1937.67</v>
      </c>
      <c r="I105" s="2">
        <f t="shared" si="3"/>
        <v>9.9299999999998363</v>
      </c>
    </row>
    <row r="106" spans="1:9" x14ac:dyDescent="0.25">
      <c r="A106" s="2">
        <v>101</v>
      </c>
      <c r="B106" s="2">
        <v>1935.6</v>
      </c>
      <c r="C106" s="2">
        <v>1937.67</v>
      </c>
      <c r="D106" s="2">
        <f t="shared" si="2"/>
        <v>2.0700000000001637</v>
      </c>
      <c r="F106" s="2">
        <v>101</v>
      </c>
      <c r="G106" s="2">
        <v>1931</v>
      </c>
      <c r="H106" s="2">
        <v>1937.67</v>
      </c>
      <c r="I106" s="2">
        <f t="shared" si="3"/>
        <v>6.6700000000000728</v>
      </c>
    </row>
    <row r="107" spans="1:9" x14ac:dyDescent="0.25">
      <c r="A107" s="2">
        <v>102</v>
      </c>
      <c r="B107" s="2">
        <v>1922.4</v>
      </c>
      <c r="C107" s="2">
        <v>1937.67</v>
      </c>
      <c r="D107" s="2">
        <f t="shared" si="2"/>
        <v>15.269999999999982</v>
      </c>
      <c r="F107" s="2">
        <v>102</v>
      </c>
      <c r="G107" s="2">
        <v>1936</v>
      </c>
      <c r="H107" s="2">
        <v>1937.67</v>
      </c>
      <c r="I107" s="2">
        <f t="shared" si="3"/>
        <v>1.6700000000000728</v>
      </c>
    </row>
    <row r="108" spans="1:9" x14ac:dyDescent="0.25">
      <c r="A108" s="2">
        <v>103</v>
      </c>
      <c r="B108" s="2">
        <v>1902.1</v>
      </c>
      <c r="C108" s="2">
        <v>1937.67</v>
      </c>
      <c r="D108" s="2">
        <f t="shared" si="2"/>
        <v>35.570000000000164</v>
      </c>
      <c r="F108" s="2">
        <v>103</v>
      </c>
      <c r="G108" s="2">
        <v>1915.8</v>
      </c>
      <c r="H108" s="2">
        <v>1937.67</v>
      </c>
      <c r="I108" s="2">
        <f t="shared" si="3"/>
        <v>21.870000000000118</v>
      </c>
    </row>
    <row r="109" spans="1:9" x14ac:dyDescent="0.25">
      <c r="A109" s="2">
        <v>104</v>
      </c>
      <c r="B109" s="2">
        <v>1922.8</v>
      </c>
      <c r="C109" s="2">
        <v>1937.67</v>
      </c>
      <c r="D109" s="2">
        <f t="shared" si="2"/>
        <v>14.870000000000118</v>
      </c>
      <c r="F109" s="2">
        <v>104</v>
      </c>
      <c r="G109" s="2">
        <v>1955.7</v>
      </c>
      <c r="H109" s="2">
        <v>1937.67</v>
      </c>
      <c r="I109" s="2">
        <f t="shared" si="3"/>
        <v>18.029999999999973</v>
      </c>
    </row>
    <row r="110" spans="1:9" x14ac:dyDescent="0.25">
      <c r="A110" s="2">
        <v>105</v>
      </c>
      <c r="B110" s="2">
        <v>1920.4</v>
      </c>
      <c r="C110" s="2">
        <v>1937.67</v>
      </c>
      <c r="D110" s="2">
        <f t="shared" si="2"/>
        <v>17.269999999999982</v>
      </c>
      <c r="F110" s="2">
        <v>105</v>
      </c>
      <c r="G110" s="2">
        <v>1950</v>
      </c>
      <c r="H110" s="2">
        <v>1937.67</v>
      </c>
      <c r="I110" s="2">
        <f t="shared" si="3"/>
        <v>12.329999999999927</v>
      </c>
    </row>
    <row r="111" spans="1:9" x14ac:dyDescent="0.25">
      <c r="A111" s="2">
        <v>106</v>
      </c>
      <c r="B111" s="2">
        <v>1934.4</v>
      </c>
      <c r="C111" s="2">
        <v>1937.67</v>
      </c>
      <c r="D111" s="2">
        <f t="shared" si="2"/>
        <v>3.2699999999999818</v>
      </c>
      <c r="F111" s="2">
        <v>106</v>
      </c>
      <c r="G111" s="2">
        <v>1936.4</v>
      </c>
      <c r="H111" s="2">
        <v>1937.67</v>
      </c>
      <c r="I111" s="2">
        <f t="shared" si="3"/>
        <v>1.2699999999999818</v>
      </c>
    </row>
    <row r="112" spans="1:9" x14ac:dyDescent="0.25">
      <c r="A112" s="2">
        <v>107</v>
      </c>
      <c r="B112" s="2">
        <v>1944.8</v>
      </c>
      <c r="C112" s="2">
        <v>1937.67</v>
      </c>
      <c r="D112" s="2">
        <f t="shared" si="2"/>
        <v>7.1299999999998818</v>
      </c>
      <c r="F112" s="2">
        <v>107</v>
      </c>
      <c r="G112" s="2">
        <v>1950.9</v>
      </c>
      <c r="H112" s="2">
        <v>1937.67</v>
      </c>
      <c r="I112" s="2">
        <f t="shared" si="3"/>
        <v>13.230000000000018</v>
      </c>
    </row>
    <row r="113" spans="1:9" x14ac:dyDescent="0.25">
      <c r="A113" s="2">
        <v>108</v>
      </c>
      <c r="B113" s="2">
        <v>1944.8</v>
      </c>
      <c r="C113" s="2">
        <v>1937.67</v>
      </c>
      <c r="D113" s="2">
        <f t="shared" si="2"/>
        <v>7.1299999999998818</v>
      </c>
      <c r="F113" s="2">
        <v>108</v>
      </c>
      <c r="G113" s="2">
        <v>1947.8</v>
      </c>
      <c r="H113" s="2">
        <v>1937.67</v>
      </c>
      <c r="I113" s="2">
        <f t="shared" si="3"/>
        <v>10.129999999999882</v>
      </c>
    </row>
    <row r="114" spans="1:9" x14ac:dyDescent="0.25">
      <c r="A114" s="2">
        <v>109</v>
      </c>
      <c r="B114" s="2">
        <v>1937</v>
      </c>
      <c r="C114" s="2">
        <v>1937.67</v>
      </c>
      <c r="D114" s="2">
        <f t="shared" si="2"/>
        <v>0.67000000000007276</v>
      </c>
      <c r="F114" s="2">
        <v>109</v>
      </c>
      <c r="G114" s="2">
        <v>1948.3</v>
      </c>
      <c r="H114" s="2">
        <v>1937.67</v>
      </c>
      <c r="I114" s="2">
        <f t="shared" si="3"/>
        <v>10.629999999999882</v>
      </c>
    </row>
    <row r="115" spans="1:9" x14ac:dyDescent="0.25">
      <c r="A115" s="2">
        <v>110</v>
      </c>
      <c r="B115" s="2">
        <v>1918.4</v>
      </c>
      <c r="C115" s="2">
        <v>1937.67</v>
      </c>
      <c r="D115" s="2">
        <f t="shared" si="2"/>
        <v>19.269999999999982</v>
      </c>
      <c r="F115" s="2">
        <v>110</v>
      </c>
      <c r="G115" s="2">
        <v>1961.3</v>
      </c>
      <c r="H115" s="2">
        <v>1937.67</v>
      </c>
      <c r="I115" s="2">
        <f t="shared" si="3"/>
        <v>23.629999999999882</v>
      </c>
    </row>
    <row r="116" spans="1:9" x14ac:dyDescent="0.25">
      <c r="A116" s="2">
        <v>111</v>
      </c>
      <c r="B116" s="2">
        <v>1924.4</v>
      </c>
      <c r="C116" s="2">
        <v>1937.67</v>
      </c>
      <c r="D116" s="2">
        <f t="shared" si="2"/>
        <v>13.269999999999982</v>
      </c>
      <c r="F116" s="2">
        <v>111</v>
      </c>
      <c r="G116" s="2">
        <v>1917</v>
      </c>
      <c r="H116" s="2">
        <v>1937.67</v>
      </c>
      <c r="I116" s="2">
        <f t="shared" si="3"/>
        <v>20.670000000000073</v>
      </c>
    </row>
    <row r="117" spans="1:9" x14ac:dyDescent="0.25">
      <c r="A117" s="2">
        <v>112</v>
      </c>
      <c r="B117" s="2">
        <v>1927</v>
      </c>
      <c r="C117" s="2">
        <v>1937.67</v>
      </c>
      <c r="D117" s="2">
        <f t="shared" si="2"/>
        <v>10.670000000000073</v>
      </c>
      <c r="F117" s="2">
        <v>112</v>
      </c>
      <c r="G117" s="2">
        <v>1933.4</v>
      </c>
      <c r="H117" s="2">
        <v>1937.67</v>
      </c>
      <c r="I117" s="2">
        <f t="shared" si="3"/>
        <v>4.2699999999999818</v>
      </c>
    </row>
    <row r="118" spans="1:9" x14ac:dyDescent="0.25">
      <c r="A118" s="2">
        <v>113</v>
      </c>
      <c r="B118" s="2">
        <v>1922.7</v>
      </c>
      <c r="C118" s="2">
        <v>1937.67</v>
      </c>
      <c r="D118" s="2">
        <f t="shared" si="2"/>
        <v>14.970000000000027</v>
      </c>
      <c r="F118" s="2">
        <v>113</v>
      </c>
      <c r="G118" s="2">
        <v>1946.7</v>
      </c>
      <c r="H118" s="2">
        <v>1937.67</v>
      </c>
      <c r="I118" s="2">
        <f t="shared" si="3"/>
        <v>9.0299999999999727</v>
      </c>
    </row>
    <row r="119" spans="1:9" x14ac:dyDescent="0.25">
      <c r="A119" s="2">
        <v>114</v>
      </c>
      <c r="B119" s="2">
        <v>1901</v>
      </c>
      <c r="C119" s="2">
        <v>1937.67</v>
      </c>
      <c r="D119" s="2">
        <f t="shared" si="2"/>
        <v>36.670000000000073</v>
      </c>
      <c r="F119" s="2">
        <v>114</v>
      </c>
      <c r="G119" s="2">
        <v>1943.2</v>
      </c>
      <c r="H119" s="2">
        <v>1937.67</v>
      </c>
      <c r="I119" s="2">
        <f t="shared" si="3"/>
        <v>5.5299999999999727</v>
      </c>
    </row>
    <row r="120" spans="1:9" x14ac:dyDescent="0.25">
      <c r="A120" s="2">
        <v>115</v>
      </c>
      <c r="B120" s="2">
        <v>1909.8</v>
      </c>
      <c r="C120" s="2">
        <v>1937.67</v>
      </c>
      <c r="D120" s="2">
        <f t="shared" si="2"/>
        <v>27.870000000000118</v>
      </c>
      <c r="F120" s="2">
        <v>115</v>
      </c>
      <c r="G120" s="2">
        <v>1955.9</v>
      </c>
      <c r="H120" s="2">
        <v>1937.67</v>
      </c>
      <c r="I120" s="2">
        <f t="shared" si="3"/>
        <v>18.230000000000018</v>
      </c>
    </row>
    <row r="121" spans="1:9" x14ac:dyDescent="0.25">
      <c r="A121" s="2">
        <v>116</v>
      </c>
      <c r="B121" s="2">
        <v>1911.6</v>
      </c>
      <c r="C121" s="2">
        <v>1937.67</v>
      </c>
      <c r="D121" s="2">
        <f t="shared" si="2"/>
        <v>26.070000000000164</v>
      </c>
      <c r="F121" s="2">
        <v>116</v>
      </c>
      <c r="G121" s="2">
        <v>1963</v>
      </c>
      <c r="H121" s="2">
        <v>1937.67</v>
      </c>
      <c r="I121" s="2">
        <f t="shared" si="3"/>
        <v>25.329999999999927</v>
      </c>
    </row>
    <row r="122" spans="1:9" x14ac:dyDescent="0.25">
      <c r="A122" s="2">
        <v>117</v>
      </c>
      <c r="B122" s="2">
        <v>1912.7</v>
      </c>
      <c r="C122" s="2">
        <v>1937.67</v>
      </c>
      <c r="D122" s="2">
        <f t="shared" si="2"/>
        <v>24.970000000000027</v>
      </c>
      <c r="F122" s="2">
        <v>117</v>
      </c>
      <c r="G122" s="2">
        <v>1949.3</v>
      </c>
      <c r="H122" s="2">
        <v>1937.67</v>
      </c>
      <c r="I122" s="2">
        <f t="shared" si="3"/>
        <v>11.629999999999882</v>
      </c>
    </row>
    <row r="123" spans="1:9" x14ac:dyDescent="0.25">
      <c r="A123" s="2">
        <v>118</v>
      </c>
      <c r="B123" s="2">
        <v>1929.9</v>
      </c>
      <c r="C123" s="2">
        <v>1937.67</v>
      </c>
      <c r="D123" s="2">
        <f t="shared" si="2"/>
        <v>7.7699999999999818</v>
      </c>
      <c r="F123" s="2">
        <v>118</v>
      </c>
      <c r="G123" s="2">
        <v>1921.2</v>
      </c>
      <c r="H123" s="2">
        <v>1937.67</v>
      </c>
      <c r="I123" s="2">
        <f t="shared" si="3"/>
        <v>16.470000000000027</v>
      </c>
    </row>
    <row r="124" spans="1:9" x14ac:dyDescent="0.25">
      <c r="A124" s="2">
        <v>119</v>
      </c>
      <c r="B124" s="2">
        <v>1915.8</v>
      </c>
      <c r="C124" s="2">
        <v>1937.67</v>
      </c>
      <c r="D124" s="2">
        <f t="shared" si="2"/>
        <v>21.870000000000118</v>
      </c>
      <c r="F124" s="2">
        <v>119</v>
      </c>
      <c r="G124" s="2">
        <v>1934.9</v>
      </c>
      <c r="H124" s="2">
        <v>1937.67</v>
      </c>
      <c r="I124" s="2">
        <f t="shared" si="3"/>
        <v>2.7699999999999818</v>
      </c>
    </row>
    <row r="125" spans="1:9" x14ac:dyDescent="0.25">
      <c r="A125" s="2">
        <v>120</v>
      </c>
      <c r="B125" s="2">
        <v>1897.3</v>
      </c>
      <c r="C125" s="2">
        <v>1937.67</v>
      </c>
      <c r="D125" s="2">
        <f t="shared" si="2"/>
        <v>40.370000000000118</v>
      </c>
      <c r="F125" s="2">
        <v>120</v>
      </c>
      <c r="G125" s="2">
        <v>1925.1</v>
      </c>
      <c r="H125" s="2">
        <v>1937.67</v>
      </c>
      <c r="I125" s="2">
        <f t="shared" si="3"/>
        <v>12.570000000000164</v>
      </c>
    </row>
    <row r="126" spans="1:9" x14ac:dyDescent="0.25">
      <c r="A126" s="2">
        <v>121</v>
      </c>
      <c r="B126" s="2">
        <v>1924.2</v>
      </c>
      <c r="C126" s="2">
        <v>1937.67</v>
      </c>
      <c r="D126" s="2">
        <f t="shared" si="2"/>
        <v>13.470000000000027</v>
      </c>
      <c r="F126" s="2">
        <v>121</v>
      </c>
      <c r="G126" s="2">
        <v>1909.5</v>
      </c>
      <c r="H126" s="2">
        <v>1937.67</v>
      </c>
      <c r="I126" s="2">
        <f t="shared" si="3"/>
        <v>28.170000000000073</v>
      </c>
    </row>
    <row r="127" spans="1:9" x14ac:dyDescent="0.25">
      <c r="A127" s="2">
        <v>122</v>
      </c>
      <c r="B127" s="2">
        <v>1925.5</v>
      </c>
      <c r="C127" s="2">
        <v>1937.67</v>
      </c>
      <c r="D127" s="2">
        <f t="shared" si="2"/>
        <v>12.170000000000073</v>
      </c>
      <c r="F127" s="2">
        <v>122</v>
      </c>
      <c r="G127" s="2">
        <v>1903.7</v>
      </c>
      <c r="H127" s="2">
        <v>1937.67</v>
      </c>
      <c r="I127" s="2">
        <f t="shared" si="3"/>
        <v>33.970000000000027</v>
      </c>
    </row>
    <row r="128" spans="1:9" x14ac:dyDescent="0.25">
      <c r="A128" s="2">
        <v>123</v>
      </c>
      <c r="B128" s="2">
        <v>1911.4</v>
      </c>
      <c r="C128" s="2">
        <v>1937.67</v>
      </c>
      <c r="D128" s="2">
        <f t="shared" si="2"/>
        <v>26.269999999999982</v>
      </c>
      <c r="F128" s="2">
        <v>123</v>
      </c>
      <c r="G128" s="2">
        <v>1929</v>
      </c>
      <c r="H128" s="2">
        <v>1937.67</v>
      </c>
      <c r="I128" s="2">
        <f t="shared" si="3"/>
        <v>8.6700000000000728</v>
      </c>
    </row>
    <row r="129" spans="1:9" x14ac:dyDescent="0.25">
      <c r="A129" s="2">
        <v>124</v>
      </c>
      <c r="B129" s="2">
        <v>1926.8</v>
      </c>
      <c r="C129" s="2">
        <v>1937.67</v>
      </c>
      <c r="D129" s="2">
        <f t="shared" si="2"/>
        <v>10.870000000000118</v>
      </c>
      <c r="F129" s="2">
        <v>124</v>
      </c>
      <c r="G129" s="2">
        <v>1921.2</v>
      </c>
      <c r="H129" s="2">
        <v>1937.67</v>
      </c>
      <c r="I129" s="2">
        <f t="shared" si="3"/>
        <v>16.470000000000027</v>
      </c>
    </row>
    <row r="130" spans="1:9" x14ac:dyDescent="0.25">
      <c r="A130" s="2">
        <v>125</v>
      </c>
      <c r="B130" s="2">
        <v>1938.6</v>
      </c>
      <c r="C130" s="2">
        <v>1937.67</v>
      </c>
      <c r="D130" s="2">
        <f t="shared" si="2"/>
        <v>0.92999999999983629</v>
      </c>
      <c r="F130" s="2">
        <v>125</v>
      </c>
      <c r="G130" s="2">
        <v>1926</v>
      </c>
      <c r="H130" s="2">
        <v>1937.67</v>
      </c>
      <c r="I130" s="2">
        <f t="shared" si="3"/>
        <v>11.670000000000073</v>
      </c>
    </row>
    <row r="131" spans="1:9" x14ac:dyDescent="0.25">
      <c r="A131" s="2">
        <v>126</v>
      </c>
      <c r="B131" s="2">
        <v>1907.3</v>
      </c>
      <c r="C131" s="2">
        <v>1937.67</v>
      </c>
      <c r="D131" s="2">
        <f t="shared" si="2"/>
        <v>30.370000000000118</v>
      </c>
      <c r="F131" s="2">
        <v>126</v>
      </c>
      <c r="G131" s="2">
        <v>1916.4</v>
      </c>
      <c r="H131" s="2">
        <v>1937.67</v>
      </c>
      <c r="I131" s="2">
        <f t="shared" si="3"/>
        <v>21.269999999999982</v>
      </c>
    </row>
    <row r="132" spans="1:9" x14ac:dyDescent="0.25">
      <c r="A132" s="2">
        <v>127</v>
      </c>
      <c r="B132" s="2">
        <v>1917.4</v>
      </c>
      <c r="C132" s="2">
        <v>1937.67</v>
      </c>
      <c r="D132" s="2">
        <f t="shared" si="2"/>
        <v>20.269999999999982</v>
      </c>
      <c r="F132" s="2">
        <v>127</v>
      </c>
      <c r="G132" s="2">
        <v>1928.9</v>
      </c>
      <c r="H132" s="2">
        <v>1937.67</v>
      </c>
      <c r="I132" s="2">
        <f t="shared" si="3"/>
        <v>8.7699999999999818</v>
      </c>
    </row>
    <row r="133" spans="1:9" x14ac:dyDescent="0.25">
      <c r="A133" s="2">
        <v>128</v>
      </c>
      <c r="B133" s="2">
        <v>1953.5</v>
      </c>
      <c r="C133" s="2">
        <v>1937.67</v>
      </c>
      <c r="D133" s="2">
        <f t="shared" si="2"/>
        <v>15.829999999999927</v>
      </c>
      <c r="F133" s="2">
        <v>128</v>
      </c>
      <c r="G133" s="2">
        <v>1912</v>
      </c>
      <c r="H133" s="2">
        <v>1937.67</v>
      </c>
      <c r="I133" s="2">
        <f t="shared" si="3"/>
        <v>25.670000000000073</v>
      </c>
    </row>
    <row r="134" spans="1:9" x14ac:dyDescent="0.25">
      <c r="A134" s="2">
        <v>129</v>
      </c>
      <c r="B134" s="2">
        <v>1928.7</v>
      </c>
      <c r="C134" s="2">
        <v>1937.67</v>
      </c>
      <c r="D134" s="2">
        <f t="shared" si="2"/>
        <v>8.9700000000000273</v>
      </c>
      <c r="F134" s="2">
        <v>129</v>
      </c>
      <c r="G134" s="2">
        <v>1917.1</v>
      </c>
      <c r="H134" s="2">
        <v>1937.67</v>
      </c>
      <c r="I134" s="2">
        <f t="shared" si="3"/>
        <v>20.570000000000164</v>
      </c>
    </row>
    <row r="135" spans="1:9" x14ac:dyDescent="0.25">
      <c r="A135" s="2">
        <v>130</v>
      </c>
      <c r="B135" s="2">
        <v>1934.4</v>
      </c>
      <c r="C135" s="2">
        <v>1937.67</v>
      </c>
      <c r="D135" s="2">
        <f t="shared" ref="D135:D165" si="4">ABS(B135-C135)</f>
        <v>3.2699999999999818</v>
      </c>
      <c r="F135" s="2">
        <v>130</v>
      </c>
      <c r="G135" s="2">
        <v>1883.2</v>
      </c>
      <c r="H135" s="2">
        <v>1937.67</v>
      </c>
      <c r="I135" s="2">
        <f t="shared" ref="I135:I165" si="5">ABS(G135-H135)</f>
        <v>54.470000000000027</v>
      </c>
    </row>
    <row r="136" spans="1:9" x14ac:dyDescent="0.25">
      <c r="A136" s="2">
        <v>131</v>
      </c>
      <c r="B136" s="2">
        <v>1913.1</v>
      </c>
      <c r="C136" s="2">
        <v>1937.67</v>
      </c>
      <c r="D136" s="2">
        <f t="shared" si="4"/>
        <v>24.570000000000164</v>
      </c>
      <c r="F136" s="2">
        <v>131</v>
      </c>
      <c r="G136" s="2">
        <v>1875.1</v>
      </c>
      <c r="H136" s="2">
        <v>1937.67</v>
      </c>
      <c r="I136" s="2">
        <f t="shared" si="5"/>
        <v>62.570000000000164</v>
      </c>
    </row>
    <row r="137" spans="1:9" x14ac:dyDescent="0.25">
      <c r="A137" s="2">
        <v>132</v>
      </c>
      <c r="B137" s="2">
        <v>1909.7</v>
      </c>
      <c r="C137" s="2">
        <v>1937.67</v>
      </c>
      <c r="D137" s="2">
        <f t="shared" si="4"/>
        <v>27.970000000000027</v>
      </c>
      <c r="F137" s="2">
        <v>132</v>
      </c>
      <c r="G137" s="2">
        <v>1897.9</v>
      </c>
      <c r="H137" s="2">
        <v>1937.67</v>
      </c>
      <c r="I137" s="2">
        <f t="shared" si="5"/>
        <v>39.769999999999982</v>
      </c>
    </row>
    <row r="138" spans="1:9" x14ac:dyDescent="0.25">
      <c r="A138" s="2">
        <v>133</v>
      </c>
      <c r="B138" s="2">
        <v>1921.1</v>
      </c>
      <c r="C138" s="2">
        <v>1937.67</v>
      </c>
      <c r="D138" s="2">
        <f t="shared" si="4"/>
        <v>16.570000000000164</v>
      </c>
      <c r="F138" s="2">
        <v>133</v>
      </c>
      <c r="G138" s="2">
        <v>1883.6</v>
      </c>
      <c r="H138" s="2">
        <v>1937.67</v>
      </c>
      <c r="I138" s="2">
        <f t="shared" si="5"/>
        <v>54.070000000000164</v>
      </c>
    </row>
    <row r="139" spans="1:9" x14ac:dyDescent="0.25">
      <c r="A139" s="2">
        <v>134</v>
      </c>
      <c r="B139" s="2">
        <v>1946.8</v>
      </c>
      <c r="C139" s="2">
        <v>1937.67</v>
      </c>
      <c r="D139" s="2">
        <f t="shared" si="4"/>
        <v>9.1299999999998818</v>
      </c>
      <c r="F139" s="2">
        <v>134</v>
      </c>
      <c r="G139" s="2">
        <v>1895.9</v>
      </c>
      <c r="H139" s="2">
        <v>1937.67</v>
      </c>
      <c r="I139" s="2">
        <f t="shared" si="5"/>
        <v>41.769999999999982</v>
      </c>
    </row>
    <row r="140" spans="1:9" x14ac:dyDescent="0.25">
      <c r="A140" s="2">
        <v>135</v>
      </c>
      <c r="B140" s="2">
        <v>1907.6</v>
      </c>
      <c r="C140" s="2">
        <v>1937.67</v>
      </c>
      <c r="D140" s="2">
        <f t="shared" si="4"/>
        <v>30.070000000000164</v>
      </c>
      <c r="F140" s="2">
        <v>135</v>
      </c>
      <c r="G140" s="2">
        <v>1890.4</v>
      </c>
      <c r="H140" s="2">
        <v>1937.67</v>
      </c>
      <c r="I140" s="2">
        <f t="shared" si="5"/>
        <v>47.269999999999982</v>
      </c>
    </row>
    <row r="141" spans="1:9" x14ac:dyDescent="0.25">
      <c r="A141" s="2">
        <v>136</v>
      </c>
      <c r="B141" s="2">
        <v>1942</v>
      </c>
      <c r="C141" s="2">
        <v>1937.67</v>
      </c>
      <c r="D141" s="2">
        <f t="shared" si="4"/>
        <v>4.3299999999999272</v>
      </c>
      <c r="F141" s="2">
        <v>136</v>
      </c>
      <c r="G141" s="2">
        <v>1847.3</v>
      </c>
      <c r="H141" s="2">
        <v>1937.67</v>
      </c>
      <c r="I141" s="2">
        <f t="shared" si="5"/>
        <v>90.370000000000118</v>
      </c>
    </row>
    <row r="142" spans="1:9" x14ac:dyDescent="0.25">
      <c r="A142" s="2">
        <v>137</v>
      </c>
      <c r="B142" s="2">
        <v>1954.3</v>
      </c>
      <c r="C142" s="2">
        <v>1937.67</v>
      </c>
      <c r="D142" s="2">
        <f t="shared" si="4"/>
        <v>16.629999999999882</v>
      </c>
      <c r="F142" s="2">
        <v>137</v>
      </c>
      <c r="G142" s="2">
        <v>1893.5</v>
      </c>
      <c r="H142" s="2">
        <v>1937.67</v>
      </c>
      <c r="I142" s="2">
        <f t="shared" si="5"/>
        <v>44.170000000000073</v>
      </c>
    </row>
    <row r="143" spans="1:9" x14ac:dyDescent="0.25">
      <c r="A143" s="2">
        <v>138</v>
      </c>
      <c r="B143" s="2">
        <v>1945.3</v>
      </c>
      <c r="C143" s="2">
        <v>1937.67</v>
      </c>
      <c r="D143" s="2">
        <f t="shared" si="4"/>
        <v>7.6299999999998818</v>
      </c>
      <c r="F143" s="2">
        <v>138</v>
      </c>
      <c r="G143" s="2">
        <v>1890.9</v>
      </c>
      <c r="H143" s="2">
        <v>1937.67</v>
      </c>
      <c r="I143" s="2">
        <f t="shared" si="5"/>
        <v>46.769999999999982</v>
      </c>
    </row>
    <row r="144" spans="1:9" x14ac:dyDescent="0.25">
      <c r="A144" s="2">
        <v>139</v>
      </c>
      <c r="B144" s="2">
        <v>1944</v>
      </c>
      <c r="C144" s="2">
        <v>1937.67</v>
      </c>
      <c r="D144" s="2">
        <f t="shared" si="4"/>
        <v>6.3299999999999272</v>
      </c>
      <c r="F144" s="2">
        <v>139</v>
      </c>
      <c r="G144" s="2">
        <v>1870.7</v>
      </c>
      <c r="H144" s="2">
        <v>1937.67</v>
      </c>
      <c r="I144" s="2">
        <f t="shared" si="5"/>
        <v>66.970000000000027</v>
      </c>
    </row>
    <row r="145" spans="1:9" x14ac:dyDescent="0.25">
      <c r="A145" s="2">
        <v>140</v>
      </c>
      <c r="B145" s="2">
        <v>1944</v>
      </c>
      <c r="C145" s="2">
        <v>1937.67</v>
      </c>
      <c r="D145" s="2">
        <f t="shared" si="4"/>
        <v>6.3299999999999272</v>
      </c>
      <c r="F145" s="2">
        <v>140</v>
      </c>
      <c r="G145" s="2">
        <v>1858.6</v>
      </c>
      <c r="H145" s="2">
        <v>1937.67</v>
      </c>
      <c r="I145" s="2">
        <f t="shared" si="5"/>
        <v>79.070000000000164</v>
      </c>
    </row>
    <row r="146" spans="1:9" x14ac:dyDescent="0.25">
      <c r="A146" s="2">
        <v>141</v>
      </c>
      <c r="B146" s="2">
        <v>1945.5</v>
      </c>
      <c r="C146" s="2">
        <v>1937.67</v>
      </c>
      <c r="D146" s="2">
        <f t="shared" si="4"/>
        <v>7.8299999999999272</v>
      </c>
      <c r="F146" s="2">
        <v>141</v>
      </c>
      <c r="G146" s="2">
        <v>1840.3</v>
      </c>
      <c r="H146" s="2">
        <v>1937.67</v>
      </c>
      <c r="I146" s="2">
        <f t="shared" si="5"/>
        <v>97.370000000000118</v>
      </c>
    </row>
    <row r="147" spans="1:9" x14ac:dyDescent="0.25">
      <c r="A147" s="2">
        <v>142</v>
      </c>
      <c r="B147" s="2">
        <v>1934.5</v>
      </c>
      <c r="C147" s="2">
        <v>1937.67</v>
      </c>
      <c r="D147" s="2">
        <f t="shared" si="4"/>
        <v>3.1700000000000728</v>
      </c>
      <c r="F147" s="2">
        <v>142</v>
      </c>
      <c r="G147" s="2">
        <v>1850.1</v>
      </c>
      <c r="H147" s="2">
        <v>1937.67</v>
      </c>
      <c r="I147" s="2">
        <f t="shared" si="5"/>
        <v>87.570000000000164</v>
      </c>
    </row>
    <row r="148" spans="1:9" x14ac:dyDescent="0.25">
      <c r="A148" s="2">
        <v>143</v>
      </c>
      <c r="B148" s="2">
        <v>1939</v>
      </c>
      <c r="C148" s="2">
        <v>1937.67</v>
      </c>
      <c r="D148" s="2">
        <f t="shared" si="4"/>
        <v>1.3299999999999272</v>
      </c>
      <c r="F148" s="2">
        <v>143</v>
      </c>
      <c r="G148" s="2">
        <v>1810.1</v>
      </c>
      <c r="H148" s="2">
        <v>1937.67</v>
      </c>
      <c r="I148" s="2">
        <f t="shared" si="5"/>
        <v>127.57000000000016</v>
      </c>
    </row>
    <row r="149" spans="1:9" x14ac:dyDescent="0.25">
      <c r="A149" s="2">
        <v>144</v>
      </c>
      <c r="B149" s="2">
        <v>1930.7</v>
      </c>
      <c r="C149" s="2">
        <v>1937.67</v>
      </c>
      <c r="D149" s="2">
        <f t="shared" si="4"/>
        <v>6.9700000000000273</v>
      </c>
      <c r="F149" s="2">
        <v>144</v>
      </c>
      <c r="G149" s="2">
        <v>1827.5</v>
      </c>
      <c r="H149" s="2">
        <v>1937.67</v>
      </c>
      <c r="I149" s="2">
        <f t="shared" si="5"/>
        <v>110.17000000000007</v>
      </c>
    </row>
    <row r="150" spans="1:9" x14ac:dyDescent="0.25">
      <c r="A150" s="2">
        <v>145</v>
      </c>
      <c r="B150" s="2">
        <v>1956.5</v>
      </c>
      <c r="C150" s="2">
        <v>1937.67</v>
      </c>
      <c r="D150" s="2">
        <f t="shared" si="4"/>
        <v>18.829999999999927</v>
      </c>
      <c r="F150" s="2">
        <v>145</v>
      </c>
      <c r="G150" s="2">
        <v>1817.8</v>
      </c>
      <c r="H150" s="2">
        <v>1937.67</v>
      </c>
      <c r="I150" s="2">
        <f t="shared" si="5"/>
        <v>119.87000000000012</v>
      </c>
    </row>
    <row r="151" spans="1:9" x14ac:dyDescent="0.25">
      <c r="A151" s="2">
        <v>146</v>
      </c>
      <c r="B151" s="2">
        <v>1963.6</v>
      </c>
      <c r="C151" s="2">
        <v>1937.67</v>
      </c>
      <c r="D151" s="2">
        <f t="shared" si="4"/>
        <v>25.929999999999836</v>
      </c>
      <c r="F151" s="2">
        <v>146</v>
      </c>
      <c r="G151" s="2">
        <v>1809.3</v>
      </c>
      <c r="H151" s="2">
        <v>1937.67</v>
      </c>
      <c r="I151" s="2">
        <f t="shared" si="5"/>
        <v>128.37000000000012</v>
      </c>
    </row>
    <row r="152" spans="1:9" x14ac:dyDescent="0.25">
      <c r="A152" s="2">
        <v>147</v>
      </c>
      <c r="B152" s="2">
        <v>1941.1</v>
      </c>
      <c r="C152" s="2">
        <v>1937.67</v>
      </c>
      <c r="D152" s="2">
        <f t="shared" si="4"/>
        <v>3.4299999999998363</v>
      </c>
      <c r="F152" s="2">
        <v>147</v>
      </c>
      <c r="G152" s="2">
        <v>1803.4</v>
      </c>
      <c r="H152" s="2">
        <v>1937.67</v>
      </c>
      <c r="I152" s="2">
        <f t="shared" si="5"/>
        <v>134.26999999999998</v>
      </c>
    </row>
    <row r="153" spans="1:9" x14ac:dyDescent="0.25">
      <c r="A153" s="2">
        <v>148</v>
      </c>
      <c r="B153" s="2">
        <v>1933.3</v>
      </c>
      <c r="C153" s="2">
        <v>1937.67</v>
      </c>
      <c r="D153" s="2">
        <f t="shared" si="4"/>
        <v>4.3700000000001182</v>
      </c>
      <c r="F153" s="2">
        <v>148</v>
      </c>
      <c r="G153" s="2">
        <v>1782.2</v>
      </c>
      <c r="H153" s="2">
        <v>1937.67</v>
      </c>
      <c r="I153" s="2">
        <f t="shared" si="5"/>
        <v>155.47000000000003</v>
      </c>
    </row>
    <row r="154" spans="1:9" x14ac:dyDescent="0.25">
      <c r="A154" s="2">
        <v>149</v>
      </c>
      <c r="B154" s="2">
        <v>1947.1</v>
      </c>
      <c r="C154" s="2">
        <v>1937.67</v>
      </c>
      <c r="D154" s="2">
        <f t="shared" si="4"/>
        <v>9.4299999999998363</v>
      </c>
      <c r="F154" s="2">
        <v>149</v>
      </c>
      <c r="G154" s="2">
        <v>1754.5</v>
      </c>
      <c r="H154" s="2">
        <v>1937.67</v>
      </c>
      <c r="I154" s="2">
        <f t="shared" si="5"/>
        <v>183.17000000000007</v>
      </c>
    </row>
    <row r="155" spans="1:9" x14ac:dyDescent="0.25">
      <c r="A155" s="2">
        <v>150</v>
      </c>
      <c r="B155" s="2">
        <v>1946.2</v>
      </c>
      <c r="C155" s="2">
        <v>1937.67</v>
      </c>
      <c r="D155" s="2">
        <f t="shared" si="4"/>
        <v>8.5299999999999727</v>
      </c>
      <c r="F155" s="2">
        <v>150</v>
      </c>
      <c r="G155" s="2">
        <v>1760.2</v>
      </c>
      <c r="H155" s="2">
        <v>1937.67</v>
      </c>
      <c r="I155" s="2">
        <f t="shared" si="5"/>
        <v>177.47000000000003</v>
      </c>
    </row>
    <row r="156" spans="1:9" x14ac:dyDescent="0.25">
      <c r="A156" s="2">
        <v>151</v>
      </c>
      <c r="B156" s="2">
        <v>1940.3</v>
      </c>
      <c r="C156" s="2">
        <v>1937.67</v>
      </c>
      <c r="D156" s="2">
        <f t="shared" si="4"/>
        <v>2.6299999999998818</v>
      </c>
      <c r="F156" s="2">
        <v>151</v>
      </c>
      <c r="G156" s="2">
        <v>1743.6</v>
      </c>
      <c r="H156" s="2">
        <v>1937.67</v>
      </c>
      <c r="I156" s="2">
        <f t="shared" si="5"/>
        <v>194.07000000000016</v>
      </c>
    </row>
    <row r="157" spans="1:9" x14ac:dyDescent="0.25">
      <c r="A157" s="2">
        <v>152</v>
      </c>
      <c r="B157" s="2">
        <v>1944.4</v>
      </c>
      <c r="C157" s="2">
        <v>1937.67</v>
      </c>
      <c r="D157" s="2">
        <f t="shared" si="4"/>
        <v>6.7300000000000182</v>
      </c>
      <c r="F157" s="2">
        <v>152</v>
      </c>
      <c r="G157" s="2">
        <v>1723</v>
      </c>
      <c r="H157" s="2">
        <v>1937.67</v>
      </c>
      <c r="I157" s="2">
        <f t="shared" si="5"/>
        <v>214.67000000000007</v>
      </c>
    </row>
    <row r="158" spans="1:9" x14ac:dyDescent="0.25">
      <c r="A158" s="2">
        <v>153</v>
      </c>
      <c r="B158" s="2">
        <v>1949.1</v>
      </c>
      <c r="C158" s="2">
        <v>1937.67</v>
      </c>
      <c r="D158" s="2">
        <f t="shared" si="4"/>
        <v>11.429999999999836</v>
      </c>
      <c r="F158" s="2">
        <v>153</v>
      </c>
      <c r="G158" s="2">
        <v>1724.7</v>
      </c>
      <c r="H158" s="2">
        <v>1937.67</v>
      </c>
      <c r="I158" s="2">
        <f t="shared" si="5"/>
        <v>212.97000000000003</v>
      </c>
    </row>
    <row r="159" spans="1:9" x14ac:dyDescent="0.25">
      <c r="A159" s="2">
        <v>154</v>
      </c>
      <c r="B159" s="2">
        <v>1951.3</v>
      </c>
      <c r="C159" s="2">
        <v>1937.67</v>
      </c>
      <c r="D159" s="2">
        <f t="shared" si="4"/>
        <v>13.629999999999882</v>
      </c>
      <c r="F159" s="2">
        <v>154</v>
      </c>
      <c r="G159" s="2">
        <v>1685.1</v>
      </c>
      <c r="H159" s="2">
        <v>1937.67</v>
      </c>
      <c r="I159" s="2">
        <f t="shared" si="5"/>
        <v>252.57000000000016</v>
      </c>
    </row>
    <row r="160" spans="1:9" x14ac:dyDescent="0.25">
      <c r="A160" s="2">
        <v>155</v>
      </c>
      <c r="B160" s="2">
        <v>1947.9</v>
      </c>
      <c r="C160" s="2">
        <v>1937.67</v>
      </c>
      <c r="D160" s="2">
        <f t="shared" si="4"/>
        <v>10.230000000000018</v>
      </c>
      <c r="F160" s="2">
        <v>155</v>
      </c>
      <c r="G160" s="2">
        <v>1652.3</v>
      </c>
      <c r="H160" s="2">
        <v>1937.67</v>
      </c>
      <c r="I160" s="2">
        <f t="shared" si="5"/>
        <v>285.37000000000012</v>
      </c>
    </row>
    <row r="161" spans="1:9" x14ac:dyDescent="0.25">
      <c r="A161" s="2">
        <v>156</v>
      </c>
      <c r="B161" s="2">
        <v>1939</v>
      </c>
      <c r="C161" s="2">
        <v>1937.67</v>
      </c>
      <c r="D161" s="2">
        <f t="shared" si="4"/>
        <v>1.3299999999999272</v>
      </c>
      <c r="F161" s="2">
        <v>156</v>
      </c>
      <c r="G161" s="2">
        <v>1655</v>
      </c>
      <c r="H161" s="2">
        <v>1937.67</v>
      </c>
      <c r="I161" s="2">
        <f t="shared" si="5"/>
        <v>282.67000000000007</v>
      </c>
    </row>
    <row r="162" spans="1:9" x14ac:dyDescent="0.25">
      <c r="A162" s="2">
        <v>157</v>
      </c>
      <c r="B162" s="2">
        <v>1936.3</v>
      </c>
      <c r="C162" s="2">
        <v>1937.67</v>
      </c>
      <c r="D162" s="2">
        <f t="shared" si="4"/>
        <v>1.3700000000001182</v>
      </c>
      <c r="F162" s="2">
        <v>157</v>
      </c>
      <c r="G162" s="2">
        <v>1632.6</v>
      </c>
      <c r="H162" s="2">
        <v>1937.67</v>
      </c>
      <c r="I162" s="2">
        <f t="shared" si="5"/>
        <v>305.07000000000016</v>
      </c>
    </row>
    <row r="163" spans="1:9" x14ac:dyDescent="0.25">
      <c r="A163" s="2">
        <v>158</v>
      </c>
      <c r="B163" s="2">
        <v>1937.7</v>
      </c>
      <c r="C163" s="2">
        <v>1937.67</v>
      </c>
      <c r="D163" s="2">
        <f t="shared" si="4"/>
        <v>2.9999999999972715E-2</v>
      </c>
      <c r="F163" s="2">
        <v>158</v>
      </c>
      <c r="G163" s="2">
        <v>1639.6</v>
      </c>
      <c r="H163" s="2">
        <v>1937.67</v>
      </c>
      <c r="I163" s="2">
        <f t="shared" si="5"/>
        <v>298.07000000000016</v>
      </c>
    </row>
    <row r="164" spans="1:9" x14ac:dyDescent="0.25">
      <c r="A164" s="2">
        <v>159</v>
      </c>
      <c r="B164" s="2">
        <v>1929</v>
      </c>
      <c r="C164" s="2">
        <v>1937.67</v>
      </c>
      <c r="D164" s="2">
        <f t="shared" si="4"/>
        <v>8.6700000000000728</v>
      </c>
      <c r="F164" s="2">
        <v>159</v>
      </c>
      <c r="G164" s="2">
        <v>1631</v>
      </c>
      <c r="H164" s="2">
        <v>1937.67</v>
      </c>
      <c r="I164" s="2">
        <f t="shared" si="5"/>
        <v>306.67000000000007</v>
      </c>
    </row>
    <row r="165" spans="1:9" x14ac:dyDescent="0.25">
      <c r="A165" s="2">
        <v>160</v>
      </c>
      <c r="B165" s="2">
        <v>1951.6</v>
      </c>
      <c r="C165" s="2">
        <v>1937.67</v>
      </c>
      <c r="D165" s="2">
        <f t="shared" si="4"/>
        <v>13.929999999999836</v>
      </c>
      <c r="F165" s="2">
        <v>160</v>
      </c>
      <c r="G165" s="2">
        <v>1592.8</v>
      </c>
      <c r="H165" s="2">
        <v>1937.67</v>
      </c>
      <c r="I165" s="2">
        <f t="shared" si="5"/>
        <v>344.87000000000012</v>
      </c>
    </row>
  </sheetData>
  <mergeCells count="2">
    <mergeCell ref="A4:D4"/>
    <mergeCell ref="F4:I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621AF-C6D8-4117-B81E-C4EDD67665B3}">
  <dimension ref="A1:S165"/>
  <sheetViews>
    <sheetView workbookViewId="0">
      <selection activeCell="T29" sqref="T29"/>
    </sheetView>
  </sheetViews>
  <sheetFormatPr defaultColWidth="8.85546875" defaultRowHeight="15" x14ac:dyDescent="0.25"/>
  <cols>
    <col min="1" max="1" width="19.85546875" bestFit="1" customWidth="1"/>
    <col min="2" max="2" width="11.42578125" bestFit="1" customWidth="1"/>
    <col min="3" max="3" width="17.42578125" bestFit="1" customWidth="1"/>
    <col min="4" max="4" width="14.42578125" bestFit="1" customWidth="1"/>
    <col min="6" max="6" width="11.42578125" bestFit="1" customWidth="1"/>
    <col min="7" max="8" width="17.42578125" bestFit="1" customWidth="1"/>
    <col min="9" max="9" width="14.42578125" bestFit="1" customWidth="1"/>
  </cols>
  <sheetData>
    <row r="1" spans="1:19" x14ac:dyDescent="0.25">
      <c r="A1" s="2"/>
      <c r="B1" s="1" t="s">
        <v>59</v>
      </c>
      <c r="C1" s="1" t="s">
        <v>60</v>
      </c>
    </row>
    <row r="2" spans="1:19" x14ac:dyDescent="0.25">
      <c r="A2" s="2" t="s">
        <v>64</v>
      </c>
      <c r="B2" s="3">
        <f>COUNTIF(D6:D165, "&lt;"&amp;0.1*C6)/160</f>
        <v>1</v>
      </c>
      <c r="C2" s="3">
        <f>COUNTIF(I6:I165, "&lt;"&amp;0.1*H6)/160</f>
        <v>0.89375000000000004</v>
      </c>
    </row>
    <row r="3" spans="1:19" x14ac:dyDescent="0.25">
      <c r="B3" s="21"/>
      <c r="C3" s="21"/>
    </row>
    <row r="4" spans="1:19" x14ac:dyDescent="0.25">
      <c r="A4" s="53" t="s">
        <v>59</v>
      </c>
      <c r="B4" s="53"/>
      <c r="C4" s="53"/>
      <c r="D4" s="53"/>
      <c r="F4" s="53" t="s">
        <v>60</v>
      </c>
      <c r="G4" s="53"/>
      <c r="H4" s="53"/>
      <c r="I4" s="53"/>
    </row>
    <row r="5" spans="1:19" x14ac:dyDescent="0.25">
      <c r="A5" s="1" t="s">
        <v>35</v>
      </c>
      <c r="B5" s="1" t="s">
        <v>61</v>
      </c>
      <c r="C5" s="1" t="s">
        <v>62</v>
      </c>
      <c r="D5" s="1" t="s">
        <v>63</v>
      </c>
      <c r="F5" s="1" t="s">
        <v>35</v>
      </c>
      <c r="G5" s="1" t="s">
        <v>61</v>
      </c>
      <c r="H5" s="1" t="s">
        <v>62</v>
      </c>
      <c r="I5" s="1" t="s">
        <v>63</v>
      </c>
    </row>
    <row r="6" spans="1:19" x14ac:dyDescent="0.25">
      <c r="A6" s="2">
        <v>1</v>
      </c>
      <c r="B6" s="2">
        <v>1780.4</v>
      </c>
      <c r="C6" s="2">
        <v>1955.0150000000001</v>
      </c>
      <c r="D6" s="2">
        <f>ABS(B6-C6)</f>
        <v>174.61500000000001</v>
      </c>
      <c r="F6" s="2">
        <v>1</v>
      </c>
      <c r="G6" s="2">
        <v>1673.6</v>
      </c>
      <c r="H6" s="2">
        <v>1955.0150000000001</v>
      </c>
      <c r="I6" s="2">
        <f>ABS(G6-H6)</f>
        <v>281.41500000000019</v>
      </c>
    </row>
    <row r="7" spans="1:19" x14ac:dyDescent="0.25">
      <c r="A7" s="2">
        <v>2</v>
      </c>
      <c r="B7" s="2">
        <v>1798.2</v>
      </c>
      <c r="C7" s="2">
        <v>1955.0150000000001</v>
      </c>
      <c r="D7" s="2">
        <f t="shared" ref="D7:D70" si="0">ABS(B7-C7)</f>
        <v>156.81500000000005</v>
      </c>
      <c r="F7" s="2">
        <v>2</v>
      </c>
      <c r="G7" s="2">
        <v>1686.4</v>
      </c>
      <c r="H7" s="2">
        <v>1955.0150000000001</v>
      </c>
      <c r="I7" s="2">
        <f t="shared" ref="I7:I70" si="1">ABS(G7-H7)</f>
        <v>268.61500000000001</v>
      </c>
    </row>
    <row r="8" spans="1:19" x14ac:dyDescent="0.25">
      <c r="A8" s="2">
        <v>3</v>
      </c>
      <c r="B8" s="2">
        <v>1814.5</v>
      </c>
      <c r="C8" s="2">
        <v>1955.0150000000001</v>
      </c>
      <c r="D8" s="2">
        <f t="shared" si="0"/>
        <v>140.5150000000001</v>
      </c>
      <c r="F8" s="2">
        <v>3</v>
      </c>
      <c r="G8" s="2">
        <v>1693.7</v>
      </c>
      <c r="H8" s="2">
        <v>1955.0150000000001</v>
      </c>
      <c r="I8" s="2">
        <f t="shared" si="1"/>
        <v>261.31500000000005</v>
      </c>
    </row>
    <row r="9" spans="1:19" x14ac:dyDescent="0.25">
      <c r="A9" s="2">
        <v>4</v>
      </c>
      <c r="B9" s="2">
        <v>1824.2</v>
      </c>
      <c r="C9" s="2">
        <v>1955.0150000000001</v>
      </c>
      <c r="D9" s="2">
        <f t="shared" si="0"/>
        <v>130.81500000000005</v>
      </c>
      <c r="F9" s="2">
        <v>4</v>
      </c>
      <c r="G9" s="2">
        <v>1721.2</v>
      </c>
      <c r="H9" s="2">
        <v>1955.0150000000001</v>
      </c>
      <c r="I9" s="2">
        <f t="shared" si="1"/>
        <v>233.81500000000005</v>
      </c>
    </row>
    <row r="10" spans="1:19" x14ac:dyDescent="0.25">
      <c r="A10" s="2">
        <v>5</v>
      </c>
      <c r="B10" s="2">
        <v>1829.9</v>
      </c>
      <c r="C10" s="2">
        <v>1955.0150000000001</v>
      </c>
      <c r="D10" s="2">
        <f t="shared" si="0"/>
        <v>125.11500000000001</v>
      </c>
      <c r="F10" s="2">
        <v>5</v>
      </c>
      <c r="G10" s="2">
        <v>1725</v>
      </c>
      <c r="H10" s="2">
        <v>1955.0150000000001</v>
      </c>
      <c r="I10" s="2">
        <f t="shared" si="1"/>
        <v>230.0150000000001</v>
      </c>
    </row>
    <row r="11" spans="1:19" x14ac:dyDescent="0.25">
      <c r="A11" s="2">
        <v>6</v>
      </c>
      <c r="B11" s="2">
        <v>1818.6</v>
      </c>
      <c r="C11" s="2">
        <v>1955.0150000000001</v>
      </c>
      <c r="D11" s="2">
        <f t="shared" si="0"/>
        <v>136.41500000000019</v>
      </c>
      <c r="F11" s="2">
        <v>6</v>
      </c>
      <c r="G11" s="2">
        <v>1752.3</v>
      </c>
      <c r="H11" s="2">
        <v>1955.0150000000001</v>
      </c>
      <c r="I11" s="2">
        <f t="shared" si="1"/>
        <v>202.71500000000015</v>
      </c>
    </row>
    <row r="12" spans="1:19" x14ac:dyDescent="0.25">
      <c r="A12" s="2">
        <v>7</v>
      </c>
      <c r="B12" s="2">
        <v>1813.5</v>
      </c>
      <c r="C12" s="2">
        <v>1955.0150000000001</v>
      </c>
      <c r="D12" s="2">
        <f t="shared" si="0"/>
        <v>141.5150000000001</v>
      </c>
      <c r="F12" s="2">
        <v>7</v>
      </c>
      <c r="G12" s="2">
        <v>1781.7</v>
      </c>
      <c r="H12" s="2">
        <v>1955.0150000000001</v>
      </c>
      <c r="I12" s="2">
        <f t="shared" si="1"/>
        <v>173.31500000000005</v>
      </c>
      <c r="S12" s="46" t="s">
        <v>167</v>
      </c>
    </row>
    <row r="13" spans="1:19" x14ac:dyDescent="0.25">
      <c r="A13" s="2">
        <v>8</v>
      </c>
      <c r="B13" s="2">
        <v>1848.8</v>
      </c>
      <c r="C13" s="2">
        <v>1955.0150000000001</v>
      </c>
      <c r="D13" s="2">
        <f t="shared" si="0"/>
        <v>106.21500000000015</v>
      </c>
      <c r="F13" s="2">
        <v>8</v>
      </c>
      <c r="G13" s="2">
        <v>1784</v>
      </c>
      <c r="H13" s="2">
        <v>1955.0150000000001</v>
      </c>
      <c r="I13" s="2">
        <f t="shared" si="1"/>
        <v>171.0150000000001</v>
      </c>
    </row>
    <row r="14" spans="1:19" x14ac:dyDescent="0.25">
      <c r="A14" s="2">
        <v>9</v>
      </c>
      <c r="B14" s="2">
        <v>1841.4</v>
      </c>
      <c r="C14" s="2">
        <v>1955.0150000000001</v>
      </c>
      <c r="D14" s="2">
        <f t="shared" si="0"/>
        <v>113.61500000000001</v>
      </c>
      <c r="F14" s="2">
        <v>9</v>
      </c>
      <c r="G14" s="2">
        <v>1779.2</v>
      </c>
      <c r="H14" s="2">
        <v>1955.0150000000001</v>
      </c>
      <c r="I14" s="2">
        <f t="shared" si="1"/>
        <v>175.81500000000005</v>
      </c>
    </row>
    <row r="15" spans="1:19" x14ac:dyDescent="0.25">
      <c r="A15" s="2">
        <v>10</v>
      </c>
      <c r="B15" s="2">
        <v>1839.6</v>
      </c>
      <c r="C15" s="2">
        <v>1955.0150000000001</v>
      </c>
      <c r="D15" s="2">
        <f t="shared" si="0"/>
        <v>115.41500000000019</v>
      </c>
      <c r="F15" s="2">
        <v>10</v>
      </c>
      <c r="G15" s="2">
        <v>1808.4</v>
      </c>
      <c r="H15" s="2">
        <v>1955.0150000000001</v>
      </c>
      <c r="I15" s="2">
        <f t="shared" si="1"/>
        <v>146.61500000000001</v>
      </c>
    </row>
    <row r="16" spans="1:19" x14ac:dyDescent="0.25">
      <c r="A16" s="2">
        <v>11</v>
      </c>
      <c r="B16" s="2">
        <v>1847.8</v>
      </c>
      <c r="C16" s="2">
        <v>1955.0150000000001</v>
      </c>
      <c r="D16" s="2">
        <f t="shared" si="0"/>
        <v>107.21500000000015</v>
      </c>
      <c r="F16" s="2">
        <v>11</v>
      </c>
      <c r="G16" s="2">
        <v>1797.6</v>
      </c>
      <c r="H16" s="2">
        <v>1955.0150000000001</v>
      </c>
      <c r="I16" s="2">
        <f t="shared" si="1"/>
        <v>157.41500000000019</v>
      </c>
    </row>
    <row r="17" spans="1:9" x14ac:dyDescent="0.25">
      <c r="A17" s="2">
        <v>12</v>
      </c>
      <c r="B17" s="2">
        <v>1842.7</v>
      </c>
      <c r="C17" s="2">
        <v>1955.0150000000001</v>
      </c>
      <c r="D17" s="2">
        <f t="shared" si="0"/>
        <v>112.31500000000005</v>
      </c>
      <c r="F17" s="2">
        <v>12</v>
      </c>
      <c r="G17" s="2">
        <v>1809.6</v>
      </c>
      <c r="H17" s="2">
        <v>1955.0150000000001</v>
      </c>
      <c r="I17" s="2">
        <f t="shared" si="1"/>
        <v>145.41500000000019</v>
      </c>
    </row>
    <row r="18" spans="1:9" x14ac:dyDescent="0.25">
      <c r="A18" s="2">
        <v>13</v>
      </c>
      <c r="B18" s="2">
        <v>1868.5</v>
      </c>
      <c r="C18" s="2">
        <v>1955.0150000000001</v>
      </c>
      <c r="D18" s="2">
        <f t="shared" si="0"/>
        <v>86.5150000000001</v>
      </c>
      <c r="F18" s="2">
        <v>13</v>
      </c>
      <c r="G18" s="2">
        <v>1797</v>
      </c>
      <c r="H18" s="2">
        <v>1955.0150000000001</v>
      </c>
      <c r="I18" s="2">
        <f t="shared" si="1"/>
        <v>158.0150000000001</v>
      </c>
    </row>
    <row r="19" spans="1:9" x14ac:dyDescent="0.25">
      <c r="A19" s="2">
        <v>14</v>
      </c>
      <c r="B19" s="2">
        <v>1873.5</v>
      </c>
      <c r="C19" s="2">
        <v>1955.0150000000001</v>
      </c>
      <c r="D19" s="2">
        <f t="shared" si="0"/>
        <v>81.5150000000001</v>
      </c>
      <c r="F19" s="2">
        <v>14</v>
      </c>
      <c r="G19" s="2">
        <v>1833.3</v>
      </c>
      <c r="H19" s="2">
        <v>1955.0150000000001</v>
      </c>
      <c r="I19" s="2">
        <f t="shared" si="1"/>
        <v>121.71500000000015</v>
      </c>
    </row>
    <row r="20" spans="1:9" x14ac:dyDescent="0.25">
      <c r="A20" s="2">
        <v>15</v>
      </c>
      <c r="B20" s="2">
        <v>1853.2</v>
      </c>
      <c r="C20" s="2">
        <v>1955.0150000000001</v>
      </c>
      <c r="D20" s="2">
        <f t="shared" si="0"/>
        <v>101.81500000000005</v>
      </c>
      <c r="F20" s="2">
        <v>15</v>
      </c>
      <c r="G20" s="2">
        <v>1830.8</v>
      </c>
      <c r="H20" s="2">
        <v>1955.0150000000001</v>
      </c>
      <c r="I20" s="2">
        <f t="shared" si="1"/>
        <v>124.21500000000015</v>
      </c>
    </row>
    <row r="21" spans="1:9" x14ac:dyDescent="0.25">
      <c r="A21" s="2">
        <v>16</v>
      </c>
      <c r="B21" s="2">
        <v>1855.2</v>
      </c>
      <c r="C21" s="2">
        <v>1955.0150000000001</v>
      </c>
      <c r="D21" s="2">
        <f t="shared" si="0"/>
        <v>99.815000000000055</v>
      </c>
      <c r="F21" s="2">
        <v>16</v>
      </c>
      <c r="G21" s="2">
        <v>1840.2</v>
      </c>
      <c r="H21" s="2">
        <v>1955.0150000000001</v>
      </c>
      <c r="I21" s="2">
        <f t="shared" si="1"/>
        <v>114.81500000000005</v>
      </c>
    </row>
    <row r="22" spans="1:9" x14ac:dyDescent="0.25">
      <c r="A22" s="2">
        <v>17</v>
      </c>
      <c r="B22" s="2">
        <v>1875.1</v>
      </c>
      <c r="C22" s="2">
        <v>1955.0150000000001</v>
      </c>
      <c r="D22" s="2">
        <f t="shared" si="0"/>
        <v>79.915000000000191</v>
      </c>
      <c r="F22" s="2">
        <v>17</v>
      </c>
      <c r="G22" s="2">
        <v>1835.6</v>
      </c>
      <c r="H22" s="2">
        <v>1955.0150000000001</v>
      </c>
      <c r="I22" s="2">
        <f t="shared" si="1"/>
        <v>119.41500000000019</v>
      </c>
    </row>
    <row r="23" spans="1:9" x14ac:dyDescent="0.25">
      <c r="A23" s="2">
        <v>18</v>
      </c>
      <c r="B23" s="2">
        <v>1878.6</v>
      </c>
      <c r="C23" s="2">
        <v>1955.0150000000001</v>
      </c>
      <c r="D23" s="2">
        <f t="shared" si="0"/>
        <v>76.415000000000191</v>
      </c>
      <c r="F23" s="2">
        <v>18</v>
      </c>
      <c r="G23" s="2">
        <v>1854.4</v>
      </c>
      <c r="H23" s="2">
        <v>1955.0150000000001</v>
      </c>
      <c r="I23" s="2">
        <f t="shared" si="1"/>
        <v>100.61500000000001</v>
      </c>
    </row>
    <row r="24" spans="1:9" x14ac:dyDescent="0.25">
      <c r="A24" s="2">
        <v>19</v>
      </c>
      <c r="B24" s="2">
        <v>1894.8</v>
      </c>
      <c r="C24" s="2">
        <v>1955.0150000000001</v>
      </c>
      <c r="D24" s="2">
        <f t="shared" si="0"/>
        <v>60.215000000000146</v>
      </c>
      <c r="F24" s="2">
        <v>19</v>
      </c>
      <c r="G24" s="2">
        <v>1896</v>
      </c>
      <c r="H24" s="2">
        <v>1955.0150000000001</v>
      </c>
      <c r="I24" s="2">
        <f t="shared" si="1"/>
        <v>59.0150000000001</v>
      </c>
    </row>
    <row r="25" spans="1:9" x14ac:dyDescent="0.25">
      <c r="A25" s="2">
        <v>20</v>
      </c>
      <c r="B25" s="2">
        <v>1891.5</v>
      </c>
      <c r="C25" s="2">
        <v>1955.0150000000001</v>
      </c>
      <c r="D25" s="2">
        <f t="shared" si="0"/>
        <v>63.5150000000001</v>
      </c>
      <c r="F25" s="2">
        <v>20</v>
      </c>
      <c r="G25" s="2">
        <v>1883.6</v>
      </c>
      <c r="H25" s="2">
        <v>1955.0150000000001</v>
      </c>
      <c r="I25" s="2">
        <f t="shared" si="1"/>
        <v>71.415000000000191</v>
      </c>
    </row>
    <row r="26" spans="1:9" x14ac:dyDescent="0.25">
      <c r="A26" s="2">
        <v>21</v>
      </c>
      <c r="B26" s="2">
        <v>1865.4</v>
      </c>
      <c r="C26" s="2">
        <v>1955.0150000000001</v>
      </c>
      <c r="D26" s="2">
        <f t="shared" si="0"/>
        <v>89.615000000000009</v>
      </c>
      <c r="F26" s="2">
        <v>21</v>
      </c>
      <c r="G26" s="2">
        <v>1902.7</v>
      </c>
      <c r="H26" s="2">
        <v>1955.0150000000001</v>
      </c>
      <c r="I26" s="2">
        <f t="shared" si="1"/>
        <v>52.315000000000055</v>
      </c>
    </row>
    <row r="27" spans="1:9" x14ac:dyDescent="0.25">
      <c r="A27" s="2">
        <v>22</v>
      </c>
      <c r="B27" s="2">
        <v>1883.5</v>
      </c>
      <c r="C27" s="2">
        <v>1955.0150000000001</v>
      </c>
      <c r="D27" s="2">
        <f t="shared" si="0"/>
        <v>71.5150000000001</v>
      </c>
      <c r="F27" s="2">
        <v>22</v>
      </c>
      <c r="G27" s="2">
        <v>1894.2</v>
      </c>
      <c r="H27" s="2">
        <v>1955.0150000000001</v>
      </c>
      <c r="I27" s="2">
        <f t="shared" si="1"/>
        <v>60.815000000000055</v>
      </c>
    </row>
    <row r="28" spans="1:9" x14ac:dyDescent="0.25">
      <c r="A28" s="2">
        <v>23</v>
      </c>
      <c r="B28" s="2">
        <v>1886.2</v>
      </c>
      <c r="C28" s="2">
        <v>1955.0150000000001</v>
      </c>
      <c r="D28" s="2">
        <f t="shared" si="0"/>
        <v>68.815000000000055</v>
      </c>
      <c r="F28" s="2">
        <v>23</v>
      </c>
      <c r="G28" s="2">
        <v>1892.5</v>
      </c>
      <c r="H28" s="2">
        <v>1955.0150000000001</v>
      </c>
      <c r="I28" s="2">
        <f t="shared" si="1"/>
        <v>62.5150000000001</v>
      </c>
    </row>
    <row r="29" spans="1:9" x14ac:dyDescent="0.25">
      <c r="A29" s="2">
        <v>24</v>
      </c>
      <c r="B29" s="2">
        <v>1901.3</v>
      </c>
      <c r="C29" s="2">
        <v>1955.0150000000001</v>
      </c>
      <c r="D29" s="2">
        <f t="shared" si="0"/>
        <v>53.715000000000146</v>
      </c>
      <c r="F29" s="2">
        <v>24</v>
      </c>
      <c r="G29" s="2">
        <v>1886.6</v>
      </c>
      <c r="H29" s="2">
        <v>1955.0150000000001</v>
      </c>
      <c r="I29" s="2">
        <f t="shared" si="1"/>
        <v>68.415000000000191</v>
      </c>
    </row>
    <row r="30" spans="1:9" x14ac:dyDescent="0.25">
      <c r="A30" s="2">
        <v>25</v>
      </c>
      <c r="B30" s="2">
        <v>1905.9</v>
      </c>
      <c r="C30" s="2">
        <v>1955.0150000000001</v>
      </c>
      <c r="D30" s="2">
        <f t="shared" si="0"/>
        <v>49.115000000000009</v>
      </c>
      <c r="F30" s="2">
        <v>25</v>
      </c>
      <c r="G30" s="2">
        <v>1916.7</v>
      </c>
      <c r="H30" s="2">
        <v>1955.0150000000001</v>
      </c>
      <c r="I30" s="2">
        <f t="shared" si="1"/>
        <v>38.315000000000055</v>
      </c>
    </row>
    <row r="31" spans="1:9" x14ac:dyDescent="0.25">
      <c r="A31" s="2">
        <v>26</v>
      </c>
      <c r="B31" s="2">
        <v>1893.4</v>
      </c>
      <c r="C31" s="2">
        <v>1955.0150000000001</v>
      </c>
      <c r="D31" s="2">
        <f t="shared" si="0"/>
        <v>61.615000000000009</v>
      </c>
      <c r="F31" s="2">
        <v>26</v>
      </c>
      <c r="G31" s="2">
        <v>1923.1</v>
      </c>
      <c r="H31" s="2">
        <v>1955.0150000000001</v>
      </c>
      <c r="I31" s="2">
        <f t="shared" si="1"/>
        <v>31.915000000000191</v>
      </c>
    </row>
    <row r="32" spans="1:9" x14ac:dyDescent="0.25">
      <c r="A32" s="2">
        <v>27</v>
      </c>
      <c r="B32" s="2">
        <v>1877.3</v>
      </c>
      <c r="C32" s="2">
        <v>1955.0150000000001</v>
      </c>
      <c r="D32" s="2">
        <f t="shared" si="0"/>
        <v>77.715000000000146</v>
      </c>
      <c r="F32" s="2">
        <v>27</v>
      </c>
      <c r="G32" s="2">
        <v>1909.2</v>
      </c>
      <c r="H32" s="2">
        <v>1955.0150000000001</v>
      </c>
      <c r="I32" s="2">
        <f t="shared" si="1"/>
        <v>45.815000000000055</v>
      </c>
    </row>
    <row r="33" spans="1:9" x14ac:dyDescent="0.25">
      <c r="A33" s="2">
        <v>28</v>
      </c>
      <c r="B33" s="2">
        <v>1886.9</v>
      </c>
      <c r="C33" s="2">
        <v>1955.0150000000001</v>
      </c>
      <c r="D33" s="2">
        <f t="shared" si="0"/>
        <v>68.115000000000009</v>
      </c>
      <c r="F33" s="2">
        <v>28</v>
      </c>
      <c r="G33" s="2">
        <v>1927.7</v>
      </c>
      <c r="H33" s="2">
        <v>1955.0150000000001</v>
      </c>
      <c r="I33" s="2">
        <f t="shared" si="1"/>
        <v>27.315000000000055</v>
      </c>
    </row>
    <row r="34" spans="1:9" x14ac:dyDescent="0.25">
      <c r="A34" s="2">
        <v>29</v>
      </c>
      <c r="B34" s="2">
        <v>1893.7</v>
      </c>
      <c r="C34" s="2">
        <v>1955.0150000000001</v>
      </c>
      <c r="D34" s="2">
        <f t="shared" si="0"/>
        <v>61.315000000000055</v>
      </c>
      <c r="F34" s="2">
        <v>29</v>
      </c>
      <c r="G34" s="2">
        <v>1933</v>
      </c>
      <c r="H34" s="2">
        <v>1955.0150000000001</v>
      </c>
      <c r="I34" s="2">
        <f t="shared" si="1"/>
        <v>22.0150000000001</v>
      </c>
    </row>
    <row r="35" spans="1:9" x14ac:dyDescent="0.25">
      <c r="A35" s="2">
        <v>30</v>
      </c>
      <c r="B35" s="2">
        <v>1894.4</v>
      </c>
      <c r="C35" s="2">
        <v>1955.0150000000001</v>
      </c>
      <c r="D35" s="2">
        <f t="shared" si="0"/>
        <v>60.615000000000009</v>
      </c>
      <c r="F35" s="2">
        <v>30</v>
      </c>
      <c r="G35" s="2">
        <v>1911.5</v>
      </c>
      <c r="H35" s="2">
        <v>1955.0150000000001</v>
      </c>
      <c r="I35" s="2">
        <f t="shared" si="1"/>
        <v>43.5150000000001</v>
      </c>
    </row>
    <row r="36" spans="1:9" x14ac:dyDescent="0.25">
      <c r="A36" s="2">
        <v>31</v>
      </c>
      <c r="B36" s="2">
        <v>1904.3</v>
      </c>
      <c r="C36" s="2">
        <v>1955.0150000000001</v>
      </c>
      <c r="D36" s="2">
        <f t="shared" si="0"/>
        <v>50.715000000000146</v>
      </c>
      <c r="F36" s="2">
        <v>31</v>
      </c>
      <c r="G36" s="2">
        <v>1906.3</v>
      </c>
      <c r="H36" s="2">
        <v>1955.0150000000001</v>
      </c>
      <c r="I36" s="2">
        <f t="shared" si="1"/>
        <v>48.715000000000146</v>
      </c>
    </row>
    <row r="37" spans="1:9" x14ac:dyDescent="0.25">
      <c r="A37" s="2">
        <v>32</v>
      </c>
      <c r="B37" s="2">
        <v>1927.4</v>
      </c>
      <c r="C37" s="2">
        <v>1955.0150000000001</v>
      </c>
      <c r="D37" s="2">
        <f t="shared" si="0"/>
        <v>27.615000000000009</v>
      </c>
      <c r="F37" s="2">
        <v>32</v>
      </c>
      <c r="G37" s="2">
        <v>1952.6</v>
      </c>
      <c r="H37" s="2">
        <v>1955.0150000000001</v>
      </c>
      <c r="I37" s="2">
        <f t="shared" si="1"/>
        <v>2.415000000000191</v>
      </c>
    </row>
    <row r="38" spans="1:9" x14ac:dyDescent="0.25">
      <c r="A38" s="2">
        <v>33</v>
      </c>
      <c r="B38" s="2">
        <v>1906</v>
      </c>
      <c r="C38" s="2">
        <v>1955.0150000000001</v>
      </c>
      <c r="D38" s="2">
        <f t="shared" si="0"/>
        <v>49.0150000000001</v>
      </c>
      <c r="F38" s="2">
        <v>33</v>
      </c>
      <c r="G38" s="2">
        <v>1922.8</v>
      </c>
      <c r="H38" s="2">
        <v>1955.0150000000001</v>
      </c>
      <c r="I38" s="2">
        <f t="shared" si="1"/>
        <v>32.215000000000146</v>
      </c>
    </row>
    <row r="39" spans="1:9" x14ac:dyDescent="0.25">
      <c r="A39" s="2">
        <v>34</v>
      </c>
      <c r="B39" s="2">
        <v>1918.7</v>
      </c>
      <c r="C39" s="2">
        <v>1955.0150000000001</v>
      </c>
      <c r="D39" s="2">
        <f t="shared" si="0"/>
        <v>36.315000000000055</v>
      </c>
      <c r="F39" s="2">
        <v>34</v>
      </c>
      <c r="G39" s="2">
        <v>1918.1</v>
      </c>
      <c r="H39" s="2">
        <v>1955.0150000000001</v>
      </c>
      <c r="I39" s="2">
        <f t="shared" si="1"/>
        <v>36.915000000000191</v>
      </c>
    </row>
    <row r="40" spans="1:9" x14ac:dyDescent="0.25">
      <c r="A40" s="2">
        <v>35</v>
      </c>
      <c r="B40" s="2">
        <v>1919.4</v>
      </c>
      <c r="C40" s="2">
        <v>1955.0150000000001</v>
      </c>
      <c r="D40" s="2">
        <f t="shared" si="0"/>
        <v>35.615000000000009</v>
      </c>
      <c r="F40" s="2">
        <v>35</v>
      </c>
      <c r="G40" s="2">
        <v>1919.3</v>
      </c>
      <c r="H40" s="2">
        <v>1955.0150000000001</v>
      </c>
      <c r="I40" s="2">
        <f t="shared" si="1"/>
        <v>35.715000000000146</v>
      </c>
    </row>
    <row r="41" spans="1:9" x14ac:dyDescent="0.25">
      <c r="A41" s="2">
        <v>36</v>
      </c>
      <c r="B41" s="2">
        <v>1904.3</v>
      </c>
      <c r="C41" s="2">
        <v>1955.0150000000001</v>
      </c>
      <c r="D41" s="2">
        <f t="shared" si="0"/>
        <v>50.715000000000146</v>
      </c>
      <c r="F41" s="2">
        <v>36</v>
      </c>
      <c r="G41" s="2">
        <v>1928.6</v>
      </c>
      <c r="H41" s="2">
        <v>1955.0150000000001</v>
      </c>
      <c r="I41" s="2">
        <f t="shared" si="1"/>
        <v>26.415000000000191</v>
      </c>
    </row>
    <row r="42" spans="1:9" x14ac:dyDescent="0.25">
      <c r="A42" s="2">
        <v>37</v>
      </c>
      <c r="B42" s="2">
        <v>1940.2</v>
      </c>
      <c r="C42" s="2">
        <v>1955.0150000000001</v>
      </c>
      <c r="D42" s="2">
        <f t="shared" si="0"/>
        <v>14.815000000000055</v>
      </c>
      <c r="F42" s="2">
        <v>37</v>
      </c>
      <c r="G42" s="2">
        <v>1943.4</v>
      </c>
      <c r="H42" s="2">
        <v>1955.0150000000001</v>
      </c>
      <c r="I42" s="2">
        <f t="shared" si="1"/>
        <v>11.615000000000009</v>
      </c>
    </row>
    <row r="43" spans="1:9" x14ac:dyDescent="0.25">
      <c r="A43" s="2">
        <v>38</v>
      </c>
      <c r="B43" s="2">
        <v>1934.8</v>
      </c>
      <c r="C43" s="2">
        <v>1955.0150000000001</v>
      </c>
      <c r="D43" s="2">
        <f t="shared" si="0"/>
        <v>20.215000000000146</v>
      </c>
      <c r="F43" s="2">
        <v>38</v>
      </c>
      <c r="G43" s="2">
        <v>1930.3</v>
      </c>
      <c r="H43" s="2">
        <v>1955.0150000000001</v>
      </c>
      <c r="I43" s="2">
        <f t="shared" si="1"/>
        <v>24.715000000000146</v>
      </c>
    </row>
    <row r="44" spans="1:9" x14ac:dyDescent="0.25">
      <c r="A44" s="2">
        <v>39</v>
      </c>
      <c r="B44" s="2">
        <v>1936.7</v>
      </c>
      <c r="C44" s="2">
        <v>1955.0150000000001</v>
      </c>
      <c r="D44" s="2">
        <f t="shared" si="0"/>
        <v>18.315000000000055</v>
      </c>
      <c r="F44" s="2">
        <v>39</v>
      </c>
      <c r="G44" s="2">
        <v>1925.8</v>
      </c>
      <c r="H44" s="2">
        <v>1955.0150000000001</v>
      </c>
      <c r="I44" s="2">
        <f t="shared" si="1"/>
        <v>29.215000000000146</v>
      </c>
    </row>
    <row r="45" spans="1:9" x14ac:dyDescent="0.25">
      <c r="A45" s="2">
        <v>40</v>
      </c>
      <c r="B45" s="2">
        <v>1921.7</v>
      </c>
      <c r="C45" s="2">
        <v>1955.0150000000001</v>
      </c>
      <c r="D45" s="2">
        <f t="shared" si="0"/>
        <v>33.315000000000055</v>
      </c>
      <c r="F45" s="2">
        <v>40</v>
      </c>
      <c r="G45" s="2">
        <v>1918.6</v>
      </c>
      <c r="H45" s="2">
        <v>1955.0150000000001</v>
      </c>
      <c r="I45" s="2">
        <f t="shared" si="1"/>
        <v>36.415000000000191</v>
      </c>
    </row>
    <row r="46" spans="1:9" x14ac:dyDescent="0.25">
      <c r="A46" s="2">
        <v>41</v>
      </c>
      <c r="B46" s="2">
        <v>1948.3</v>
      </c>
      <c r="C46" s="2">
        <v>1955.0150000000001</v>
      </c>
      <c r="D46" s="2">
        <f t="shared" si="0"/>
        <v>6.7150000000001455</v>
      </c>
      <c r="F46" s="2">
        <v>41</v>
      </c>
      <c r="G46" s="2">
        <v>1943.6</v>
      </c>
      <c r="H46" s="2">
        <v>1955.0150000000001</v>
      </c>
      <c r="I46" s="2">
        <f t="shared" si="1"/>
        <v>11.415000000000191</v>
      </c>
    </row>
    <row r="47" spans="1:9" x14ac:dyDescent="0.25">
      <c r="A47" s="2">
        <v>42</v>
      </c>
      <c r="B47" s="2">
        <v>1944.3</v>
      </c>
      <c r="C47" s="2">
        <v>1955.0150000000001</v>
      </c>
      <c r="D47" s="2">
        <f t="shared" si="0"/>
        <v>10.715000000000146</v>
      </c>
      <c r="F47" s="2">
        <v>42</v>
      </c>
      <c r="G47" s="2">
        <v>1953.4</v>
      </c>
      <c r="H47" s="2">
        <v>1955.0150000000001</v>
      </c>
      <c r="I47" s="2">
        <f t="shared" si="1"/>
        <v>1.6150000000000091</v>
      </c>
    </row>
    <row r="48" spans="1:9" x14ac:dyDescent="0.25">
      <c r="A48" s="2">
        <v>43</v>
      </c>
      <c r="B48" s="2">
        <v>1945</v>
      </c>
      <c r="C48" s="2">
        <v>1955.0150000000001</v>
      </c>
      <c r="D48" s="2">
        <f t="shared" si="0"/>
        <v>10.0150000000001</v>
      </c>
      <c r="F48" s="2">
        <v>43</v>
      </c>
      <c r="G48" s="2">
        <v>1941.8</v>
      </c>
      <c r="H48" s="2">
        <v>1955.0150000000001</v>
      </c>
      <c r="I48" s="2">
        <f t="shared" si="1"/>
        <v>13.215000000000146</v>
      </c>
    </row>
    <row r="49" spans="1:9" x14ac:dyDescent="0.25">
      <c r="A49" s="2">
        <v>44</v>
      </c>
      <c r="B49" s="2">
        <v>1948.4</v>
      </c>
      <c r="C49" s="2">
        <v>1955.0150000000001</v>
      </c>
      <c r="D49" s="2">
        <f t="shared" si="0"/>
        <v>6.6150000000000091</v>
      </c>
      <c r="F49" s="2">
        <v>44</v>
      </c>
      <c r="G49" s="2">
        <v>1980.4</v>
      </c>
      <c r="H49" s="2">
        <v>1955.0150000000001</v>
      </c>
      <c r="I49" s="2">
        <f t="shared" si="1"/>
        <v>25.384999999999991</v>
      </c>
    </row>
    <row r="50" spans="1:9" x14ac:dyDescent="0.25">
      <c r="A50" s="2">
        <v>45</v>
      </c>
      <c r="B50" s="2">
        <v>1952.8</v>
      </c>
      <c r="C50" s="2">
        <v>1955.0150000000001</v>
      </c>
      <c r="D50" s="2">
        <f t="shared" si="0"/>
        <v>2.2150000000001455</v>
      </c>
      <c r="F50" s="2">
        <v>45</v>
      </c>
      <c r="G50" s="2">
        <v>1967.7</v>
      </c>
      <c r="H50" s="2">
        <v>1955.0150000000001</v>
      </c>
      <c r="I50" s="2">
        <f t="shared" si="1"/>
        <v>12.684999999999945</v>
      </c>
    </row>
    <row r="51" spans="1:9" x14ac:dyDescent="0.25">
      <c r="A51" s="2">
        <v>46</v>
      </c>
      <c r="B51" s="2">
        <v>1932.7</v>
      </c>
      <c r="C51" s="2">
        <v>1955.0150000000001</v>
      </c>
      <c r="D51" s="2">
        <f t="shared" si="0"/>
        <v>22.315000000000055</v>
      </c>
      <c r="F51" s="2">
        <v>46</v>
      </c>
      <c r="G51" s="2">
        <v>1945.5</v>
      </c>
      <c r="H51" s="2">
        <v>1955.0150000000001</v>
      </c>
      <c r="I51" s="2">
        <f t="shared" si="1"/>
        <v>9.5150000000001</v>
      </c>
    </row>
    <row r="52" spans="1:9" x14ac:dyDescent="0.25">
      <c r="A52" s="2">
        <v>47</v>
      </c>
      <c r="B52" s="2">
        <v>1940.3</v>
      </c>
      <c r="C52" s="2">
        <v>1955.0150000000001</v>
      </c>
      <c r="D52" s="2">
        <f t="shared" si="0"/>
        <v>14.715000000000146</v>
      </c>
      <c r="F52" s="2">
        <v>47</v>
      </c>
      <c r="G52" s="2">
        <v>1965.2</v>
      </c>
      <c r="H52" s="2">
        <v>1955.0150000000001</v>
      </c>
      <c r="I52" s="2">
        <f t="shared" si="1"/>
        <v>10.184999999999945</v>
      </c>
    </row>
    <row r="53" spans="1:9" x14ac:dyDescent="0.25">
      <c r="A53" s="2">
        <v>48</v>
      </c>
      <c r="B53" s="2">
        <v>1945.5</v>
      </c>
      <c r="C53" s="2">
        <v>1955.0150000000001</v>
      </c>
      <c r="D53" s="2">
        <f t="shared" si="0"/>
        <v>9.5150000000001</v>
      </c>
      <c r="F53" s="2">
        <v>48</v>
      </c>
      <c r="G53" s="2">
        <v>1947.5</v>
      </c>
      <c r="H53" s="2">
        <v>1955.0150000000001</v>
      </c>
      <c r="I53" s="2">
        <f t="shared" si="1"/>
        <v>7.5150000000001</v>
      </c>
    </row>
    <row r="54" spans="1:9" x14ac:dyDescent="0.25">
      <c r="A54" s="2">
        <v>49</v>
      </c>
      <c r="B54" s="2">
        <v>1942.8</v>
      </c>
      <c r="C54" s="2">
        <v>1955.0150000000001</v>
      </c>
      <c r="D54" s="2">
        <f t="shared" si="0"/>
        <v>12.215000000000146</v>
      </c>
      <c r="F54" s="2">
        <v>49</v>
      </c>
      <c r="G54" s="2">
        <v>1945.8</v>
      </c>
      <c r="H54" s="2">
        <v>1955.0150000000001</v>
      </c>
      <c r="I54" s="2">
        <f t="shared" si="1"/>
        <v>9.2150000000001455</v>
      </c>
    </row>
    <row r="55" spans="1:9" x14ac:dyDescent="0.25">
      <c r="A55" s="2">
        <v>50</v>
      </c>
      <c r="B55" s="2">
        <v>1951.5</v>
      </c>
      <c r="C55" s="2">
        <v>1955.0150000000001</v>
      </c>
      <c r="D55" s="2">
        <f t="shared" si="0"/>
        <v>3.5150000000001</v>
      </c>
      <c r="F55" s="2">
        <v>50</v>
      </c>
      <c r="G55" s="2">
        <v>1964.6</v>
      </c>
      <c r="H55" s="2">
        <v>1955.0150000000001</v>
      </c>
      <c r="I55" s="2">
        <f t="shared" si="1"/>
        <v>9.584999999999809</v>
      </c>
    </row>
    <row r="56" spans="1:9" x14ac:dyDescent="0.25">
      <c r="A56" s="2">
        <v>51</v>
      </c>
      <c r="B56" s="2">
        <v>1941.3</v>
      </c>
      <c r="C56" s="2">
        <v>1955.0150000000001</v>
      </c>
      <c r="D56" s="2">
        <f t="shared" si="0"/>
        <v>13.715000000000146</v>
      </c>
      <c r="F56" s="2">
        <v>51</v>
      </c>
      <c r="G56" s="2">
        <v>1969.1</v>
      </c>
      <c r="H56" s="2">
        <v>1955.0150000000001</v>
      </c>
      <c r="I56" s="2">
        <f t="shared" si="1"/>
        <v>14.084999999999809</v>
      </c>
    </row>
    <row r="57" spans="1:9" x14ac:dyDescent="0.25">
      <c r="A57" s="2">
        <v>52</v>
      </c>
      <c r="B57" s="2">
        <v>1932.9</v>
      </c>
      <c r="C57" s="2">
        <v>1955.0150000000001</v>
      </c>
      <c r="D57" s="2">
        <f t="shared" si="0"/>
        <v>22.115000000000009</v>
      </c>
      <c r="F57" s="2">
        <v>52</v>
      </c>
      <c r="G57" s="2">
        <v>1965.8</v>
      </c>
      <c r="H57" s="2">
        <v>1955.0150000000001</v>
      </c>
      <c r="I57" s="2">
        <f t="shared" si="1"/>
        <v>10.784999999999854</v>
      </c>
    </row>
    <row r="58" spans="1:9" x14ac:dyDescent="0.25">
      <c r="A58" s="2">
        <v>53</v>
      </c>
      <c r="B58" s="2">
        <v>1970.7</v>
      </c>
      <c r="C58" s="2">
        <v>1955.0150000000001</v>
      </c>
      <c r="D58" s="2">
        <f t="shared" si="0"/>
        <v>15.684999999999945</v>
      </c>
      <c r="F58" s="2">
        <v>53</v>
      </c>
      <c r="G58" s="2">
        <v>1961.2</v>
      </c>
      <c r="H58" s="2">
        <v>1955.0150000000001</v>
      </c>
      <c r="I58" s="2">
        <f t="shared" si="1"/>
        <v>6.1849999999999454</v>
      </c>
    </row>
    <row r="59" spans="1:9" x14ac:dyDescent="0.25">
      <c r="A59" s="2">
        <v>54</v>
      </c>
      <c r="B59" s="2">
        <v>1958.4</v>
      </c>
      <c r="C59" s="2">
        <v>1955.0150000000001</v>
      </c>
      <c r="D59" s="2">
        <f t="shared" si="0"/>
        <v>3.3849999999999909</v>
      </c>
      <c r="F59" s="2">
        <v>54</v>
      </c>
      <c r="G59" s="2">
        <v>1955.1</v>
      </c>
      <c r="H59" s="2">
        <v>1955.0150000000001</v>
      </c>
      <c r="I59" s="2">
        <f t="shared" si="1"/>
        <v>8.4999999999809006E-2</v>
      </c>
    </row>
    <row r="60" spans="1:9" x14ac:dyDescent="0.25">
      <c r="A60" s="2">
        <v>55</v>
      </c>
      <c r="B60" s="2">
        <v>1956.4</v>
      </c>
      <c r="C60" s="2">
        <v>1955.0150000000001</v>
      </c>
      <c r="D60" s="2">
        <f t="shared" si="0"/>
        <v>1.3849999999999909</v>
      </c>
      <c r="F60" s="2">
        <v>55</v>
      </c>
      <c r="G60" s="2">
        <v>1978.7</v>
      </c>
      <c r="H60" s="2">
        <v>1955.0150000000001</v>
      </c>
      <c r="I60" s="2">
        <f t="shared" si="1"/>
        <v>23.684999999999945</v>
      </c>
    </row>
    <row r="61" spans="1:9" x14ac:dyDescent="0.25">
      <c r="A61" s="2">
        <v>56</v>
      </c>
      <c r="B61" s="2">
        <v>1949.2</v>
      </c>
      <c r="C61" s="2">
        <v>1955.0150000000001</v>
      </c>
      <c r="D61" s="2">
        <f t="shared" si="0"/>
        <v>5.8150000000000546</v>
      </c>
      <c r="F61" s="2">
        <v>56</v>
      </c>
      <c r="G61" s="2">
        <v>1951.5</v>
      </c>
      <c r="H61" s="2">
        <v>1955.0150000000001</v>
      </c>
      <c r="I61" s="2">
        <f t="shared" si="1"/>
        <v>3.5150000000001</v>
      </c>
    </row>
    <row r="62" spans="1:9" x14ac:dyDescent="0.25">
      <c r="A62" s="2">
        <v>57</v>
      </c>
      <c r="B62" s="2">
        <v>1927.1</v>
      </c>
      <c r="C62" s="2">
        <v>1955.0150000000001</v>
      </c>
      <c r="D62" s="2">
        <f t="shared" si="0"/>
        <v>27.915000000000191</v>
      </c>
      <c r="F62" s="2">
        <v>57</v>
      </c>
      <c r="G62" s="2">
        <v>1952.7</v>
      </c>
      <c r="H62" s="2">
        <v>1955.0150000000001</v>
      </c>
      <c r="I62" s="2">
        <f t="shared" si="1"/>
        <v>2.3150000000000546</v>
      </c>
    </row>
    <row r="63" spans="1:9" x14ac:dyDescent="0.25">
      <c r="A63" s="2">
        <v>58</v>
      </c>
      <c r="B63" s="2">
        <v>1965.2</v>
      </c>
      <c r="C63" s="2">
        <v>1955.0150000000001</v>
      </c>
      <c r="D63" s="2">
        <f t="shared" si="0"/>
        <v>10.184999999999945</v>
      </c>
      <c r="F63" s="2">
        <v>58</v>
      </c>
      <c r="G63" s="2">
        <v>1960.9</v>
      </c>
      <c r="H63" s="2">
        <v>1955.0150000000001</v>
      </c>
      <c r="I63" s="2">
        <f t="shared" si="1"/>
        <v>5.8849999999999909</v>
      </c>
    </row>
    <row r="64" spans="1:9" x14ac:dyDescent="0.25">
      <c r="A64" s="2">
        <v>59</v>
      </c>
      <c r="B64" s="2">
        <v>1968.7</v>
      </c>
      <c r="C64" s="2">
        <v>1955.0150000000001</v>
      </c>
      <c r="D64" s="2">
        <f t="shared" si="0"/>
        <v>13.684999999999945</v>
      </c>
      <c r="F64" s="2">
        <v>59</v>
      </c>
      <c r="G64" s="2">
        <v>1957.8</v>
      </c>
      <c r="H64" s="2">
        <v>1955.0150000000001</v>
      </c>
      <c r="I64" s="2">
        <f t="shared" si="1"/>
        <v>2.7849999999998545</v>
      </c>
    </row>
    <row r="65" spans="1:9" x14ac:dyDescent="0.25">
      <c r="A65" s="2">
        <v>60</v>
      </c>
      <c r="B65" s="2">
        <v>1954.1</v>
      </c>
      <c r="C65" s="2">
        <v>1955.0150000000001</v>
      </c>
      <c r="D65" s="2">
        <f t="shared" si="0"/>
        <v>0.91500000000019099</v>
      </c>
      <c r="F65" s="2">
        <v>60</v>
      </c>
      <c r="G65" s="2">
        <v>1972.1</v>
      </c>
      <c r="H65" s="2">
        <v>1955.0150000000001</v>
      </c>
      <c r="I65" s="2">
        <f t="shared" si="1"/>
        <v>17.084999999999809</v>
      </c>
    </row>
    <row r="66" spans="1:9" x14ac:dyDescent="0.25">
      <c r="A66" s="2">
        <v>61</v>
      </c>
      <c r="B66" s="2">
        <v>1956.7</v>
      </c>
      <c r="C66" s="2">
        <v>1955.0150000000001</v>
      </c>
      <c r="D66" s="2">
        <f t="shared" si="0"/>
        <v>1.6849999999999454</v>
      </c>
      <c r="F66" s="2">
        <v>61</v>
      </c>
      <c r="G66" s="2">
        <v>1921.7</v>
      </c>
      <c r="H66" s="2">
        <v>1955.0150000000001</v>
      </c>
      <c r="I66" s="2">
        <f t="shared" si="1"/>
        <v>33.315000000000055</v>
      </c>
    </row>
    <row r="67" spans="1:9" x14ac:dyDescent="0.25">
      <c r="A67" s="2">
        <v>62</v>
      </c>
      <c r="B67" s="2">
        <v>1953.4</v>
      </c>
      <c r="C67" s="2">
        <v>1955.0150000000001</v>
      </c>
      <c r="D67" s="2">
        <f t="shared" si="0"/>
        <v>1.6150000000000091</v>
      </c>
      <c r="F67" s="2">
        <v>62</v>
      </c>
      <c r="G67" s="2">
        <v>1940.4</v>
      </c>
      <c r="H67" s="2">
        <v>1955.0150000000001</v>
      </c>
      <c r="I67" s="2">
        <f t="shared" si="1"/>
        <v>14.615000000000009</v>
      </c>
    </row>
    <row r="68" spans="1:9" x14ac:dyDescent="0.25">
      <c r="A68" s="2">
        <v>63</v>
      </c>
      <c r="B68" s="2">
        <v>1951.5</v>
      </c>
      <c r="C68" s="2">
        <v>1955.0150000000001</v>
      </c>
      <c r="D68" s="2">
        <f t="shared" si="0"/>
        <v>3.5150000000001</v>
      </c>
      <c r="F68" s="2">
        <v>63</v>
      </c>
      <c r="G68" s="2">
        <v>1952</v>
      </c>
      <c r="H68" s="2">
        <v>1955.0150000000001</v>
      </c>
      <c r="I68" s="2">
        <f t="shared" si="1"/>
        <v>3.0150000000001</v>
      </c>
    </row>
    <row r="69" spans="1:9" x14ac:dyDescent="0.25">
      <c r="A69" s="2">
        <v>64</v>
      </c>
      <c r="B69" s="2">
        <v>1961.4</v>
      </c>
      <c r="C69" s="2">
        <v>1955.0150000000001</v>
      </c>
      <c r="D69" s="2">
        <f t="shared" si="0"/>
        <v>6.3849999999999909</v>
      </c>
      <c r="F69" s="2">
        <v>64</v>
      </c>
      <c r="G69" s="2">
        <v>1978.5</v>
      </c>
      <c r="H69" s="2">
        <v>1955.0150000000001</v>
      </c>
      <c r="I69" s="2">
        <f t="shared" si="1"/>
        <v>23.4849999999999</v>
      </c>
    </row>
    <row r="70" spans="1:9" x14ac:dyDescent="0.25">
      <c r="A70" s="2">
        <v>65</v>
      </c>
      <c r="B70" s="2">
        <v>1953.2</v>
      </c>
      <c r="C70" s="2">
        <v>1955.0150000000001</v>
      </c>
      <c r="D70" s="2">
        <f t="shared" si="0"/>
        <v>1.8150000000000546</v>
      </c>
      <c r="F70" s="2">
        <v>65</v>
      </c>
      <c r="G70" s="2">
        <v>1926.5</v>
      </c>
      <c r="H70" s="2">
        <v>1955.0150000000001</v>
      </c>
      <c r="I70" s="2">
        <f t="shared" si="1"/>
        <v>28.5150000000001</v>
      </c>
    </row>
    <row r="71" spans="1:9" x14ac:dyDescent="0.25">
      <c r="A71" s="2">
        <v>66</v>
      </c>
      <c r="B71" s="2">
        <v>1987.7</v>
      </c>
      <c r="C71" s="2">
        <v>1955.0150000000001</v>
      </c>
      <c r="D71" s="2">
        <f t="shared" ref="D71:D134" si="2">ABS(B71-C71)</f>
        <v>32.684999999999945</v>
      </c>
      <c r="F71" s="2">
        <v>66</v>
      </c>
      <c r="G71" s="2">
        <v>1951.1</v>
      </c>
      <c r="H71" s="2">
        <v>1955.0150000000001</v>
      </c>
      <c r="I71" s="2">
        <f t="shared" ref="I71:I134" si="3">ABS(G71-H71)</f>
        <v>3.915000000000191</v>
      </c>
    </row>
    <row r="72" spans="1:9" x14ac:dyDescent="0.25">
      <c r="A72" s="2">
        <v>67</v>
      </c>
      <c r="B72" s="2">
        <v>1943.5</v>
      </c>
      <c r="C72" s="2">
        <v>1955.0150000000001</v>
      </c>
      <c r="D72" s="2">
        <f t="shared" si="2"/>
        <v>11.5150000000001</v>
      </c>
      <c r="F72" s="2">
        <v>67</v>
      </c>
      <c r="G72" s="2">
        <v>1975.6</v>
      </c>
      <c r="H72" s="2">
        <v>1955.0150000000001</v>
      </c>
      <c r="I72" s="2">
        <f t="shared" si="3"/>
        <v>20.584999999999809</v>
      </c>
    </row>
    <row r="73" spans="1:9" x14ac:dyDescent="0.25">
      <c r="A73" s="2">
        <v>68</v>
      </c>
      <c r="B73" s="2">
        <v>1958.1</v>
      </c>
      <c r="C73" s="2">
        <v>1955.0150000000001</v>
      </c>
      <c r="D73" s="2">
        <f t="shared" si="2"/>
        <v>3.084999999999809</v>
      </c>
      <c r="F73" s="2">
        <v>68</v>
      </c>
      <c r="G73" s="2">
        <v>1963.7</v>
      </c>
      <c r="H73" s="2">
        <v>1955.0150000000001</v>
      </c>
      <c r="I73" s="2">
        <f t="shared" si="3"/>
        <v>8.6849999999999454</v>
      </c>
    </row>
    <row r="74" spans="1:9" x14ac:dyDescent="0.25">
      <c r="A74" s="2">
        <v>69</v>
      </c>
      <c r="B74" s="2">
        <v>1949.4</v>
      </c>
      <c r="C74" s="2">
        <v>1955.0150000000001</v>
      </c>
      <c r="D74" s="2">
        <f t="shared" si="2"/>
        <v>5.6150000000000091</v>
      </c>
      <c r="F74" s="2">
        <v>69</v>
      </c>
      <c r="G74" s="2">
        <v>1961.6</v>
      </c>
      <c r="H74" s="2">
        <v>1955.0150000000001</v>
      </c>
      <c r="I74" s="2">
        <f t="shared" si="3"/>
        <v>6.584999999999809</v>
      </c>
    </row>
    <row r="75" spans="1:9" x14ac:dyDescent="0.25">
      <c r="A75" s="2">
        <v>70</v>
      </c>
      <c r="B75" s="2">
        <v>1945.3</v>
      </c>
      <c r="C75" s="2">
        <v>1955.0150000000001</v>
      </c>
      <c r="D75" s="2">
        <f t="shared" si="2"/>
        <v>9.7150000000001455</v>
      </c>
      <c r="F75" s="2">
        <v>70</v>
      </c>
      <c r="G75" s="2">
        <v>1947.6</v>
      </c>
      <c r="H75" s="2">
        <v>1955.0150000000001</v>
      </c>
      <c r="I75" s="2">
        <f t="shared" si="3"/>
        <v>7.415000000000191</v>
      </c>
    </row>
    <row r="76" spans="1:9" x14ac:dyDescent="0.25">
      <c r="A76" s="2">
        <v>71</v>
      </c>
      <c r="B76" s="2">
        <v>1940.8</v>
      </c>
      <c r="C76" s="2">
        <v>1955.0150000000001</v>
      </c>
      <c r="D76" s="2">
        <f t="shared" si="2"/>
        <v>14.215000000000146</v>
      </c>
      <c r="F76" s="2">
        <v>71</v>
      </c>
      <c r="G76" s="2">
        <v>1955.2</v>
      </c>
      <c r="H76" s="2">
        <v>1955.0150000000001</v>
      </c>
      <c r="I76" s="2">
        <f t="shared" si="3"/>
        <v>0.18499999999994543</v>
      </c>
    </row>
    <row r="77" spans="1:9" x14ac:dyDescent="0.25">
      <c r="A77" s="2">
        <v>72</v>
      </c>
      <c r="B77" s="2">
        <v>1982.4</v>
      </c>
      <c r="C77" s="2">
        <v>1955.0150000000001</v>
      </c>
      <c r="D77" s="2">
        <f t="shared" si="2"/>
        <v>27.384999999999991</v>
      </c>
      <c r="F77" s="2">
        <v>72</v>
      </c>
      <c r="G77" s="2">
        <v>1938.9</v>
      </c>
      <c r="H77" s="2">
        <v>1955.0150000000001</v>
      </c>
      <c r="I77" s="2">
        <f t="shared" si="3"/>
        <v>16.115000000000009</v>
      </c>
    </row>
    <row r="78" spans="1:9" x14ac:dyDescent="0.25">
      <c r="A78" s="2">
        <v>73</v>
      </c>
      <c r="B78" s="2">
        <v>1950.1</v>
      </c>
      <c r="C78" s="2">
        <v>1955.0150000000001</v>
      </c>
      <c r="D78" s="2">
        <f t="shared" si="2"/>
        <v>4.915000000000191</v>
      </c>
      <c r="F78" s="2">
        <v>73</v>
      </c>
      <c r="G78" s="2">
        <v>1960.3</v>
      </c>
      <c r="H78" s="2">
        <v>1955.0150000000001</v>
      </c>
      <c r="I78" s="2">
        <f t="shared" si="3"/>
        <v>5.2849999999998545</v>
      </c>
    </row>
    <row r="79" spans="1:9" x14ac:dyDescent="0.25">
      <c r="A79" s="2">
        <v>74</v>
      </c>
      <c r="B79" s="2">
        <v>1980.1</v>
      </c>
      <c r="C79" s="2">
        <v>1955.0150000000001</v>
      </c>
      <c r="D79" s="2">
        <f t="shared" si="2"/>
        <v>25.084999999999809</v>
      </c>
      <c r="F79" s="2">
        <v>74</v>
      </c>
      <c r="G79" s="2">
        <v>1960.6</v>
      </c>
      <c r="H79" s="2">
        <v>1955.0150000000001</v>
      </c>
      <c r="I79" s="2">
        <f t="shared" si="3"/>
        <v>5.584999999999809</v>
      </c>
    </row>
    <row r="80" spans="1:9" x14ac:dyDescent="0.25">
      <c r="A80" s="2">
        <v>75</v>
      </c>
      <c r="B80" s="2">
        <v>1944.9</v>
      </c>
      <c r="C80" s="2">
        <v>1955.0150000000001</v>
      </c>
      <c r="D80" s="2">
        <f t="shared" si="2"/>
        <v>10.115000000000009</v>
      </c>
      <c r="F80" s="2">
        <v>75</v>
      </c>
      <c r="G80" s="2">
        <v>1947.6</v>
      </c>
      <c r="H80" s="2">
        <v>1955.0150000000001</v>
      </c>
      <c r="I80" s="2">
        <f t="shared" si="3"/>
        <v>7.415000000000191</v>
      </c>
    </row>
    <row r="81" spans="1:9" x14ac:dyDescent="0.25">
      <c r="A81" s="2">
        <v>76</v>
      </c>
      <c r="B81" s="2">
        <v>1948.9</v>
      </c>
      <c r="C81" s="2">
        <v>1955.0150000000001</v>
      </c>
      <c r="D81" s="2">
        <f t="shared" si="2"/>
        <v>6.1150000000000091</v>
      </c>
      <c r="F81" s="2">
        <v>76</v>
      </c>
      <c r="G81" s="2">
        <v>1963.2</v>
      </c>
      <c r="H81" s="2">
        <v>1955.0150000000001</v>
      </c>
      <c r="I81" s="2">
        <f t="shared" si="3"/>
        <v>8.1849999999999454</v>
      </c>
    </row>
    <row r="82" spans="1:9" x14ac:dyDescent="0.25">
      <c r="A82" s="2">
        <v>77</v>
      </c>
      <c r="B82" s="2">
        <v>1963.5</v>
      </c>
      <c r="C82" s="2">
        <v>1955.0150000000001</v>
      </c>
      <c r="D82" s="2">
        <f t="shared" si="2"/>
        <v>8.4849999999999</v>
      </c>
      <c r="F82" s="2">
        <v>77</v>
      </c>
      <c r="G82" s="2">
        <v>1933.2</v>
      </c>
      <c r="H82" s="2">
        <v>1955.0150000000001</v>
      </c>
      <c r="I82" s="2">
        <f t="shared" si="3"/>
        <v>21.815000000000055</v>
      </c>
    </row>
    <row r="83" spans="1:9" x14ac:dyDescent="0.25">
      <c r="A83" s="2">
        <v>78</v>
      </c>
      <c r="B83" s="2">
        <v>1967.4</v>
      </c>
      <c r="C83" s="2">
        <v>1955.0150000000001</v>
      </c>
      <c r="D83" s="2">
        <f t="shared" si="2"/>
        <v>12.384999999999991</v>
      </c>
      <c r="F83" s="2">
        <v>78</v>
      </c>
      <c r="G83" s="2">
        <v>1962.7</v>
      </c>
      <c r="H83" s="2">
        <v>1955.0150000000001</v>
      </c>
      <c r="I83" s="2">
        <f t="shared" si="3"/>
        <v>7.6849999999999454</v>
      </c>
    </row>
    <row r="84" spans="1:9" x14ac:dyDescent="0.25">
      <c r="A84" s="2">
        <v>79</v>
      </c>
      <c r="B84" s="2">
        <v>1946.7</v>
      </c>
      <c r="C84" s="2">
        <v>1955.0150000000001</v>
      </c>
      <c r="D84" s="2">
        <f t="shared" si="2"/>
        <v>8.3150000000000546</v>
      </c>
      <c r="F84" s="2">
        <v>79</v>
      </c>
      <c r="G84" s="2">
        <v>1964.4</v>
      </c>
      <c r="H84" s="2">
        <v>1955.0150000000001</v>
      </c>
      <c r="I84" s="2">
        <f t="shared" si="3"/>
        <v>9.3849999999999909</v>
      </c>
    </row>
    <row r="85" spans="1:9" x14ac:dyDescent="0.25">
      <c r="A85" s="2">
        <v>80</v>
      </c>
      <c r="B85" s="2">
        <v>1961.4</v>
      </c>
      <c r="C85" s="2">
        <v>1955.0150000000001</v>
      </c>
      <c r="D85" s="2">
        <f t="shared" si="2"/>
        <v>6.3849999999999909</v>
      </c>
      <c r="F85" s="2">
        <v>80</v>
      </c>
      <c r="G85" s="2">
        <v>1949.5</v>
      </c>
      <c r="H85" s="2">
        <v>1955.0150000000001</v>
      </c>
      <c r="I85" s="2">
        <f t="shared" si="3"/>
        <v>5.5150000000001</v>
      </c>
    </row>
    <row r="86" spans="1:9" x14ac:dyDescent="0.25">
      <c r="A86" s="2">
        <v>81</v>
      </c>
      <c r="B86" s="2">
        <v>1932.1</v>
      </c>
      <c r="C86" s="2">
        <v>1955.0150000000001</v>
      </c>
      <c r="D86" s="2">
        <f t="shared" si="2"/>
        <v>22.915000000000191</v>
      </c>
      <c r="F86" s="2">
        <v>81</v>
      </c>
      <c r="G86" s="2">
        <v>1949.4</v>
      </c>
      <c r="H86" s="2">
        <v>1955.0150000000001</v>
      </c>
      <c r="I86" s="2">
        <f t="shared" si="3"/>
        <v>5.6150000000000091</v>
      </c>
    </row>
    <row r="87" spans="1:9" x14ac:dyDescent="0.25">
      <c r="A87" s="2">
        <v>82</v>
      </c>
      <c r="B87" s="2">
        <v>1928.9</v>
      </c>
      <c r="C87" s="2">
        <v>1955.0150000000001</v>
      </c>
      <c r="D87" s="2">
        <f t="shared" si="2"/>
        <v>26.115000000000009</v>
      </c>
      <c r="F87" s="2">
        <v>82</v>
      </c>
      <c r="G87" s="2">
        <v>1955.6</v>
      </c>
      <c r="H87" s="2">
        <v>1955.0150000000001</v>
      </c>
      <c r="I87" s="2">
        <f t="shared" si="3"/>
        <v>0.58499999999980901</v>
      </c>
    </row>
    <row r="88" spans="1:9" x14ac:dyDescent="0.25">
      <c r="A88" s="2">
        <v>83</v>
      </c>
      <c r="B88" s="2">
        <v>1955.2</v>
      </c>
      <c r="C88" s="2">
        <v>1955.0150000000001</v>
      </c>
      <c r="D88" s="2">
        <f t="shared" si="2"/>
        <v>0.18499999999994543</v>
      </c>
      <c r="F88" s="2">
        <v>83</v>
      </c>
      <c r="G88" s="2">
        <v>1953</v>
      </c>
      <c r="H88" s="2">
        <v>1955.0150000000001</v>
      </c>
      <c r="I88" s="2">
        <f t="shared" si="3"/>
        <v>2.0150000000001</v>
      </c>
    </row>
    <row r="89" spans="1:9" x14ac:dyDescent="0.25">
      <c r="A89" s="2">
        <v>84</v>
      </c>
      <c r="B89" s="2">
        <v>1945.3</v>
      </c>
      <c r="C89" s="2">
        <v>1955.0150000000001</v>
      </c>
      <c r="D89" s="2">
        <f t="shared" si="2"/>
        <v>9.7150000000001455</v>
      </c>
      <c r="F89" s="2">
        <v>84</v>
      </c>
      <c r="G89" s="2">
        <v>1925.4</v>
      </c>
      <c r="H89" s="2">
        <v>1955.0150000000001</v>
      </c>
      <c r="I89" s="2">
        <f t="shared" si="3"/>
        <v>29.615000000000009</v>
      </c>
    </row>
    <row r="90" spans="1:9" x14ac:dyDescent="0.25">
      <c r="A90" s="2">
        <v>85</v>
      </c>
      <c r="B90" s="2">
        <v>1951.8</v>
      </c>
      <c r="C90" s="2">
        <v>1955.0150000000001</v>
      </c>
      <c r="D90" s="2">
        <f t="shared" si="2"/>
        <v>3.2150000000001455</v>
      </c>
      <c r="F90" s="2">
        <v>85</v>
      </c>
      <c r="G90" s="2">
        <v>1944.8</v>
      </c>
      <c r="H90" s="2">
        <v>1955.0150000000001</v>
      </c>
      <c r="I90" s="2">
        <f t="shared" si="3"/>
        <v>10.215000000000146</v>
      </c>
    </row>
    <row r="91" spans="1:9" x14ac:dyDescent="0.25">
      <c r="A91" s="2">
        <v>86</v>
      </c>
      <c r="B91" s="2">
        <v>1957.2</v>
      </c>
      <c r="C91" s="2">
        <v>1955.0150000000001</v>
      </c>
      <c r="D91" s="2">
        <f t="shared" si="2"/>
        <v>2.1849999999999454</v>
      </c>
      <c r="F91" s="2">
        <v>86</v>
      </c>
      <c r="G91" s="2">
        <v>1969.3</v>
      </c>
      <c r="H91" s="2">
        <v>1955.0150000000001</v>
      </c>
      <c r="I91" s="2">
        <f t="shared" si="3"/>
        <v>14.284999999999854</v>
      </c>
    </row>
    <row r="92" spans="1:9" x14ac:dyDescent="0.25">
      <c r="A92" s="2">
        <v>87</v>
      </c>
      <c r="B92" s="2">
        <v>1961.4</v>
      </c>
      <c r="C92" s="2">
        <v>1955.0150000000001</v>
      </c>
      <c r="D92" s="2">
        <f t="shared" si="2"/>
        <v>6.3849999999999909</v>
      </c>
      <c r="F92" s="2">
        <v>87</v>
      </c>
      <c r="G92" s="2">
        <v>1922.5</v>
      </c>
      <c r="H92" s="2">
        <v>1955.0150000000001</v>
      </c>
      <c r="I92" s="2">
        <f t="shared" si="3"/>
        <v>32.5150000000001</v>
      </c>
    </row>
    <row r="93" spans="1:9" x14ac:dyDescent="0.25">
      <c r="A93" s="2">
        <v>88</v>
      </c>
      <c r="B93" s="2">
        <v>1945.7</v>
      </c>
      <c r="C93" s="2">
        <v>1955.0150000000001</v>
      </c>
      <c r="D93" s="2">
        <f t="shared" si="2"/>
        <v>9.3150000000000546</v>
      </c>
      <c r="F93" s="2">
        <v>88</v>
      </c>
      <c r="G93" s="2">
        <v>1979.4</v>
      </c>
      <c r="H93" s="2">
        <v>1955.0150000000001</v>
      </c>
      <c r="I93" s="2">
        <f t="shared" si="3"/>
        <v>24.384999999999991</v>
      </c>
    </row>
    <row r="94" spans="1:9" x14ac:dyDescent="0.25">
      <c r="A94" s="2">
        <v>89</v>
      </c>
      <c r="B94" s="2">
        <v>1921.3</v>
      </c>
      <c r="C94" s="2">
        <v>1955.0150000000001</v>
      </c>
      <c r="D94" s="2">
        <f t="shared" si="2"/>
        <v>33.715000000000146</v>
      </c>
      <c r="F94" s="2">
        <v>89</v>
      </c>
      <c r="G94" s="2">
        <v>1966.4</v>
      </c>
      <c r="H94" s="2">
        <v>1955.0150000000001</v>
      </c>
      <c r="I94" s="2">
        <f t="shared" si="3"/>
        <v>11.384999999999991</v>
      </c>
    </row>
    <row r="95" spans="1:9" x14ac:dyDescent="0.25">
      <c r="A95" s="2">
        <v>90</v>
      </c>
      <c r="B95" s="2">
        <v>1945.7</v>
      </c>
      <c r="C95" s="2">
        <v>1955.0150000000001</v>
      </c>
      <c r="D95" s="2">
        <f t="shared" si="2"/>
        <v>9.3150000000000546</v>
      </c>
      <c r="F95" s="2">
        <v>90</v>
      </c>
      <c r="G95" s="2">
        <v>1965.7</v>
      </c>
      <c r="H95" s="2">
        <v>1955.0150000000001</v>
      </c>
      <c r="I95" s="2">
        <f t="shared" si="3"/>
        <v>10.684999999999945</v>
      </c>
    </row>
    <row r="96" spans="1:9" x14ac:dyDescent="0.25">
      <c r="A96" s="2">
        <v>91</v>
      </c>
      <c r="B96" s="2">
        <v>1945.8</v>
      </c>
      <c r="C96" s="2">
        <v>1955.0150000000001</v>
      </c>
      <c r="D96" s="2">
        <f t="shared" si="2"/>
        <v>9.2150000000001455</v>
      </c>
      <c r="F96" s="2">
        <v>91</v>
      </c>
      <c r="G96" s="2">
        <v>1972.2</v>
      </c>
      <c r="H96" s="2">
        <v>1955.0150000000001</v>
      </c>
      <c r="I96" s="2">
        <f t="shared" si="3"/>
        <v>17.184999999999945</v>
      </c>
    </row>
    <row r="97" spans="1:9" x14ac:dyDescent="0.25">
      <c r="A97" s="2">
        <v>92</v>
      </c>
      <c r="B97" s="2">
        <v>1928.2</v>
      </c>
      <c r="C97" s="2">
        <v>1955.0150000000001</v>
      </c>
      <c r="D97" s="2">
        <f t="shared" si="2"/>
        <v>26.815000000000055</v>
      </c>
      <c r="F97" s="2">
        <v>92</v>
      </c>
      <c r="G97" s="2">
        <v>1941.8</v>
      </c>
      <c r="H97" s="2">
        <v>1955.0150000000001</v>
      </c>
      <c r="I97" s="2">
        <f t="shared" si="3"/>
        <v>13.215000000000146</v>
      </c>
    </row>
    <row r="98" spans="1:9" x14ac:dyDescent="0.25">
      <c r="A98" s="2">
        <v>93</v>
      </c>
      <c r="B98" s="2">
        <v>1976.9</v>
      </c>
      <c r="C98" s="2">
        <v>1955.0150000000001</v>
      </c>
      <c r="D98" s="2">
        <f t="shared" si="2"/>
        <v>21.884999999999991</v>
      </c>
      <c r="F98" s="2">
        <v>93</v>
      </c>
      <c r="G98" s="2">
        <v>1949.6</v>
      </c>
      <c r="H98" s="2">
        <v>1955.0150000000001</v>
      </c>
      <c r="I98" s="2">
        <f t="shared" si="3"/>
        <v>5.415000000000191</v>
      </c>
    </row>
    <row r="99" spans="1:9" x14ac:dyDescent="0.25">
      <c r="A99" s="2">
        <v>94</v>
      </c>
      <c r="B99" s="2">
        <v>1960.1</v>
      </c>
      <c r="C99" s="2">
        <v>1955.0150000000001</v>
      </c>
      <c r="D99" s="2">
        <f t="shared" si="2"/>
        <v>5.084999999999809</v>
      </c>
      <c r="F99" s="2">
        <v>94</v>
      </c>
      <c r="G99" s="2">
        <v>1943.1</v>
      </c>
      <c r="H99" s="2">
        <v>1955.0150000000001</v>
      </c>
      <c r="I99" s="2">
        <f t="shared" si="3"/>
        <v>11.915000000000191</v>
      </c>
    </row>
    <row r="100" spans="1:9" x14ac:dyDescent="0.25">
      <c r="A100" s="2">
        <v>95</v>
      </c>
      <c r="B100" s="2">
        <v>1946.1</v>
      </c>
      <c r="C100" s="2">
        <v>1955.0150000000001</v>
      </c>
      <c r="D100" s="2">
        <f t="shared" si="2"/>
        <v>8.915000000000191</v>
      </c>
      <c r="F100" s="2">
        <v>95</v>
      </c>
      <c r="G100" s="2">
        <v>1967</v>
      </c>
      <c r="H100" s="2">
        <v>1955.0150000000001</v>
      </c>
      <c r="I100" s="2">
        <f t="shared" si="3"/>
        <v>11.9849999999999</v>
      </c>
    </row>
    <row r="101" spans="1:9" x14ac:dyDescent="0.25">
      <c r="A101" s="2">
        <v>96</v>
      </c>
      <c r="B101" s="2">
        <v>1955.2</v>
      </c>
      <c r="C101" s="2">
        <v>1955.0150000000001</v>
      </c>
      <c r="D101" s="2">
        <f t="shared" si="2"/>
        <v>0.18499999999994543</v>
      </c>
      <c r="F101" s="2">
        <v>96</v>
      </c>
      <c r="G101" s="2">
        <v>1968.4</v>
      </c>
      <c r="H101" s="2">
        <v>1955.0150000000001</v>
      </c>
      <c r="I101" s="2">
        <f t="shared" si="3"/>
        <v>13.384999999999991</v>
      </c>
    </row>
    <row r="102" spans="1:9" x14ac:dyDescent="0.25">
      <c r="A102" s="2">
        <v>97</v>
      </c>
      <c r="B102" s="2">
        <v>1960.2</v>
      </c>
      <c r="C102" s="2">
        <v>1955.0150000000001</v>
      </c>
      <c r="D102" s="2">
        <f t="shared" si="2"/>
        <v>5.1849999999999454</v>
      </c>
      <c r="F102" s="2">
        <v>97</v>
      </c>
      <c r="G102" s="2">
        <v>1960.1</v>
      </c>
      <c r="H102" s="2">
        <v>1955.0150000000001</v>
      </c>
      <c r="I102" s="2">
        <f t="shared" si="3"/>
        <v>5.084999999999809</v>
      </c>
    </row>
    <row r="103" spans="1:9" x14ac:dyDescent="0.25">
      <c r="A103" s="2">
        <v>98</v>
      </c>
      <c r="B103" s="2">
        <v>1943</v>
      </c>
      <c r="C103" s="2">
        <v>1955.0150000000001</v>
      </c>
      <c r="D103" s="2">
        <f t="shared" si="2"/>
        <v>12.0150000000001</v>
      </c>
      <c r="F103" s="2">
        <v>98</v>
      </c>
      <c r="G103" s="2">
        <v>1965.7</v>
      </c>
      <c r="H103" s="2">
        <v>1955.0150000000001</v>
      </c>
      <c r="I103" s="2">
        <f t="shared" si="3"/>
        <v>10.684999999999945</v>
      </c>
    </row>
    <row r="104" spans="1:9" x14ac:dyDescent="0.25">
      <c r="A104" s="2">
        <v>99</v>
      </c>
      <c r="B104" s="2">
        <v>1946.4</v>
      </c>
      <c r="C104" s="2">
        <v>1955.0150000000001</v>
      </c>
      <c r="D104" s="2">
        <f t="shared" si="2"/>
        <v>8.6150000000000091</v>
      </c>
      <c r="F104" s="2">
        <v>99</v>
      </c>
      <c r="G104" s="2">
        <v>1941</v>
      </c>
      <c r="H104" s="2">
        <v>1955.0150000000001</v>
      </c>
      <c r="I104" s="2">
        <f t="shared" si="3"/>
        <v>14.0150000000001</v>
      </c>
    </row>
    <row r="105" spans="1:9" x14ac:dyDescent="0.25">
      <c r="A105" s="2">
        <v>100</v>
      </c>
      <c r="B105" s="2">
        <v>1957</v>
      </c>
      <c r="C105" s="2">
        <v>1955.0150000000001</v>
      </c>
      <c r="D105" s="2">
        <f t="shared" si="2"/>
        <v>1.9849999999999</v>
      </c>
      <c r="F105" s="2">
        <v>100</v>
      </c>
      <c r="G105" s="2">
        <v>1940.5</v>
      </c>
      <c r="H105" s="2">
        <v>1955.0150000000001</v>
      </c>
      <c r="I105" s="2">
        <f t="shared" si="3"/>
        <v>14.5150000000001</v>
      </c>
    </row>
    <row r="106" spans="1:9" x14ac:dyDescent="0.25">
      <c r="A106" s="2">
        <v>101</v>
      </c>
      <c r="B106" s="2">
        <v>1938.8</v>
      </c>
      <c r="C106" s="2">
        <v>1955.0150000000001</v>
      </c>
      <c r="D106" s="2">
        <f t="shared" si="2"/>
        <v>16.215000000000146</v>
      </c>
      <c r="F106" s="2">
        <v>101</v>
      </c>
      <c r="G106" s="2">
        <v>1934</v>
      </c>
      <c r="H106" s="2">
        <v>1955.0150000000001</v>
      </c>
      <c r="I106" s="2">
        <f t="shared" si="3"/>
        <v>21.0150000000001</v>
      </c>
    </row>
    <row r="107" spans="1:9" x14ac:dyDescent="0.25">
      <c r="A107" s="2">
        <v>102</v>
      </c>
      <c r="B107" s="2">
        <v>1950.4</v>
      </c>
      <c r="C107" s="2">
        <v>1955.0150000000001</v>
      </c>
      <c r="D107" s="2">
        <f t="shared" si="2"/>
        <v>4.6150000000000091</v>
      </c>
      <c r="F107" s="2">
        <v>102</v>
      </c>
      <c r="G107" s="2">
        <v>1949.1</v>
      </c>
      <c r="H107" s="2">
        <v>1955.0150000000001</v>
      </c>
      <c r="I107" s="2">
        <f t="shared" si="3"/>
        <v>5.915000000000191</v>
      </c>
    </row>
    <row r="108" spans="1:9" x14ac:dyDescent="0.25">
      <c r="A108" s="2">
        <v>103</v>
      </c>
      <c r="B108" s="2">
        <v>1945.8</v>
      </c>
      <c r="C108" s="2">
        <v>1955.0150000000001</v>
      </c>
      <c r="D108" s="2">
        <f t="shared" si="2"/>
        <v>9.2150000000001455</v>
      </c>
      <c r="F108" s="2">
        <v>103</v>
      </c>
      <c r="G108" s="2">
        <v>1933.5</v>
      </c>
      <c r="H108" s="2">
        <v>1955.0150000000001</v>
      </c>
      <c r="I108" s="2">
        <f t="shared" si="3"/>
        <v>21.5150000000001</v>
      </c>
    </row>
    <row r="109" spans="1:9" x14ac:dyDescent="0.25">
      <c r="A109" s="2">
        <v>104</v>
      </c>
      <c r="B109" s="2">
        <v>1951.6</v>
      </c>
      <c r="C109" s="2">
        <v>1955.0150000000001</v>
      </c>
      <c r="D109" s="2">
        <f t="shared" si="2"/>
        <v>3.415000000000191</v>
      </c>
      <c r="F109" s="2">
        <v>104</v>
      </c>
      <c r="G109" s="2">
        <v>1969.7</v>
      </c>
      <c r="H109" s="2">
        <v>1955.0150000000001</v>
      </c>
      <c r="I109" s="2">
        <f t="shared" si="3"/>
        <v>14.684999999999945</v>
      </c>
    </row>
    <row r="110" spans="1:9" x14ac:dyDescent="0.25">
      <c r="A110" s="2">
        <v>105</v>
      </c>
      <c r="B110" s="2">
        <v>1932</v>
      </c>
      <c r="C110" s="2">
        <v>1955.0150000000001</v>
      </c>
      <c r="D110" s="2">
        <f t="shared" si="2"/>
        <v>23.0150000000001</v>
      </c>
      <c r="F110" s="2">
        <v>105</v>
      </c>
      <c r="G110" s="2">
        <v>1930</v>
      </c>
      <c r="H110" s="2">
        <v>1955.0150000000001</v>
      </c>
      <c r="I110" s="2">
        <f t="shared" si="3"/>
        <v>25.0150000000001</v>
      </c>
    </row>
    <row r="111" spans="1:9" x14ac:dyDescent="0.25">
      <c r="A111" s="2">
        <v>106</v>
      </c>
      <c r="B111" s="2">
        <v>1955.9</v>
      </c>
      <c r="C111" s="2">
        <v>1955.0150000000001</v>
      </c>
      <c r="D111" s="2">
        <f t="shared" si="2"/>
        <v>0.88499999999999091</v>
      </c>
      <c r="F111" s="2">
        <v>106</v>
      </c>
      <c r="G111" s="2">
        <v>1955.9</v>
      </c>
      <c r="H111" s="2">
        <v>1955.0150000000001</v>
      </c>
      <c r="I111" s="2">
        <f t="shared" si="3"/>
        <v>0.88499999999999091</v>
      </c>
    </row>
    <row r="112" spans="1:9" x14ac:dyDescent="0.25">
      <c r="A112" s="2">
        <v>107</v>
      </c>
      <c r="B112" s="2">
        <v>1960.9</v>
      </c>
      <c r="C112" s="2">
        <v>1955.0150000000001</v>
      </c>
      <c r="D112" s="2">
        <f t="shared" si="2"/>
        <v>5.8849999999999909</v>
      </c>
      <c r="F112" s="2">
        <v>107</v>
      </c>
      <c r="G112" s="2">
        <v>1987.3</v>
      </c>
      <c r="H112" s="2">
        <v>1955.0150000000001</v>
      </c>
      <c r="I112" s="2">
        <f t="shared" si="3"/>
        <v>32.284999999999854</v>
      </c>
    </row>
    <row r="113" spans="1:9" x14ac:dyDescent="0.25">
      <c r="A113" s="2">
        <v>108</v>
      </c>
      <c r="B113" s="2">
        <v>1935.8</v>
      </c>
      <c r="C113" s="2">
        <v>1955.0150000000001</v>
      </c>
      <c r="D113" s="2">
        <f t="shared" si="2"/>
        <v>19.215000000000146</v>
      </c>
      <c r="F113" s="2">
        <v>108</v>
      </c>
      <c r="G113" s="2">
        <v>1970.7</v>
      </c>
      <c r="H113" s="2">
        <v>1955.0150000000001</v>
      </c>
      <c r="I113" s="2">
        <f t="shared" si="3"/>
        <v>15.684999999999945</v>
      </c>
    </row>
    <row r="114" spans="1:9" x14ac:dyDescent="0.25">
      <c r="A114" s="2">
        <v>109</v>
      </c>
      <c r="B114" s="2">
        <v>1920.3</v>
      </c>
      <c r="C114" s="2">
        <v>1955.0150000000001</v>
      </c>
      <c r="D114" s="2">
        <f t="shared" si="2"/>
        <v>34.715000000000146</v>
      </c>
      <c r="F114" s="2">
        <v>109</v>
      </c>
      <c r="G114" s="2">
        <v>1971.9</v>
      </c>
      <c r="H114" s="2">
        <v>1955.0150000000001</v>
      </c>
      <c r="I114" s="2">
        <f t="shared" si="3"/>
        <v>16.884999999999991</v>
      </c>
    </row>
    <row r="115" spans="1:9" x14ac:dyDescent="0.25">
      <c r="A115" s="2">
        <v>110</v>
      </c>
      <c r="B115" s="2">
        <v>1946</v>
      </c>
      <c r="C115" s="2">
        <v>1955.0150000000001</v>
      </c>
      <c r="D115" s="2">
        <f t="shared" si="2"/>
        <v>9.0150000000001</v>
      </c>
      <c r="F115" s="2">
        <v>110</v>
      </c>
      <c r="G115" s="2">
        <v>1951.6</v>
      </c>
      <c r="H115" s="2">
        <v>1955.0150000000001</v>
      </c>
      <c r="I115" s="2">
        <f t="shared" si="3"/>
        <v>3.415000000000191</v>
      </c>
    </row>
    <row r="116" spans="1:9" x14ac:dyDescent="0.25">
      <c r="A116" s="2">
        <v>111</v>
      </c>
      <c r="B116" s="2">
        <v>1954.3</v>
      </c>
      <c r="C116" s="2">
        <v>1955.0150000000001</v>
      </c>
      <c r="D116" s="2">
        <f t="shared" si="2"/>
        <v>0.71500000000014552</v>
      </c>
      <c r="F116" s="2">
        <v>111</v>
      </c>
      <c r="G116" s="2">
        <v>1932.3</v>
      </c>
      <c r="H116" s="2">
        <v>1955.0150000000001</v>
      </c>
      <c r="I116" s="2">
        <f t="shared" si="3"/>
        <v>22.715000000000146</v>
      </c>
    </row>
    <row r="117" spans="1:9" x14ac:dyDescent="0.25">
      <c r="A117" s="2">
        <v>112</v>
      </c>
      <c r="B117" s="2">
        <v>1936.3</v>
      </c>
      <c r="C117" s="2">
        <v>1955.0150000000001</v>
      </c>
      <c r="D117" s="2">
        <f t="shared" si="2"/>
        <v>18.715000000000146</v>
      </c>
      <c r="F117" s="2">
        <v>112</v>
      </c>
      <c r="G117" s="2">
        <v>1945.4</v>
      </c>
      <c r="H117" s="2">
        <v>1955.0150000000001</v>
      </c>
      <c r="I117" s="2">
        <f t="shared" si="3"/>
        <v>9.6150000000000091</v>
      </c>
    </row>
    <row r="118" spans="1:9" x14ac:dyDescent="0.25">
      <c r="A118" s="2">
        <v>113</v>
      </c>
      <c r="B118" s="2">
        <v>1936.8</v>
      </c>
      <c r="C118" s="2">
        <v>1955.0150000000001</v>
      </c>
      <c r="D118" s="2">
        <f t="shared" si="2"/>
        <v>18.215000000000146</v>
      </c>
      <c r="F118" s="2">
        <v>113</v>
      </c>
      <c r="G118" s="2">
        <v>1961.8</v>
      </c>
      <c r="H118" s="2">
        <v>1955.0150000000001</v>
      </c>
      <c r="I118" s="2">
        <f t="shared" si="3"/>
        <v>6.7849999999998545</v>
      </c>
    </row>
    <row r="119" spans="1:9" x14ac:dyDescent="0.25">
      <c r="A119" s="2">
        <v>114</v>
      </c>
      <c r="B119" s="2">
        <v>1948.9</v>
      </c>
      <c r="C119" s="2">
        <v>1955.0150000000001</v>
      </c>
      <c r="D119" s="2">
        <f t="shared" si="2"/>
        <v>6.1150000000000091</v>
      </c>
      <c r="F119" s="2">
        <v>114</v>
      </c>
      <c r="G119" s="2">
        <v>1947.5</v>
      </c>
      <c r="H119" s="2">
        <v>1955.0150000000001</v>
      </c>
      <c r="I119" s="2">
        <f t="shared" si="3"/>
        <v>7.5150000000001</v>
      </c>
    </row>
    <row r="120" spans="1:9" x14ac:dyDescent="0.25">
      <c r="A120" s="2">
        <v>115</v>
      </c>
      <c r="B120" s="2">
        <v>1948.3</v>
      </c>
      <c r="C120" s="2">
        <v>1955.0150000000001</v>
      </c>
      <c r="D120" s="2">
        <f t="shared" si="2"/>
        <v>6.7150000000001455</v>
      </c>
      <c r="F120" s="2">
        <v>115</v>
      </c>
      <c r="G120" s="2">
        <v>1957.7</v>
      </c>
      <c r="H120" s="2">
        <v>1955.0150000000001</v>
      </c>
      <c r="I120" s="2">
        <f t="shared" si="3"/>
        <v>2.6849999999999454</v>
      </c>
    </row>
    <row r="121" spans="1:9" x14ac:dyDescent="0.25">
      <c r="A121" s="2">
        <v>116</v>
      </c>
      <c r="B121" s="2">
        <v>1924.3</v>
      </c>
      <c r="C121" s="2">
        <v>1955.0150000000001</v>
      </c>
      <c r="D121" s="2">
        <f t="shared" si="2"/>
        <v>30.715000000000146</v>
      </c>
      <c r="F121" s="2">
        <v>116</v>
      </c>
      <c r="G121" s="2">
        <v>1962.3</v>
      </c>
      <c r="H121" s="2">
        <v>1955.0150000000001</v>
      </c>
      <c r="I121" s="2">
        <f t="shared" si="3"/>
        <v>7.2849999999998545</v>
      </c>
    </row>
    <row r="122" spans="1:9" x14ac:dyDescent="0.25">
      <c r="A122" s="2">
        <v>117</v>
      </c>
      <c r="B122" s="2">
        <v>1931.4</v>
      </c>
      <c r="C122" s="2">
        <v>1955.0150000000001</v>
      </c>
      <c r="D122" s="2">
        <f t="shared" si="2"/>
        <v>23.615000000000009</v>
      </c>
      <c r="F122" s="2">
        <v>117</v>
      </c>
      <c r="G122" s="2">
        <v>1949.6</v>
      </c>
      <c r="H122" s="2">
        <v>1955.0150000000001</v>
      </c>
      <c r="I122" s="2">
        <f t="shared" si="3"/>
        <v>5.415000000000191</v>
      </c>
    </row>
    <row r="123" spans="1:9" x14ac:dyDescent="0.25">
      <c r="A123" s="2">
        <v>118</v>
      </c>
      <c r="B123" s="2">
        <v>1914.7</v>
      </c>
      <c r="C123" s="2">
        <v>1955.0150000000001</v>
      </c>
      <c r="D123" s="2">
        <f t="shared" si="2"/>
        <v>40.315000000000055</v>
      </c>
      <c r="F123" s="2">
        <v>118</v>
      </c>
      <c r="G123" s="2">
        <v>1912.5</v>
      </c>
      <c r="H123" s="2">
        <v>1955.0150000000001</v>
      </c>
      <c r="I123" s="2">
        <f t="shared" si="3"/>
        <v>42.5150000000001</v>
      </c>
    </row>
    <row r="124" spans="1:9" x14ac:dyDescent="0.25">
      <c r="A124" s="2">
        <v>119</v>
      </c>
      <c r="B124" s="2">
        <v>1928.9</v>
      </c>
      <c r="C124" s="2">
        <v>1955.0150000000001</v>
      </c>
      <c r="D124" s="2">
        <f t="shared" si="2"/>
        <v>26.115000000000009</v>
      </c>
      <c r="F124" s="2">
        <v>119</v>
      </c>
      <c r="G124" s="2">
        <v>1893</v>
      </c>
      <c r="H124" s="2">
        <v>1955.0150000000001</v>
      </c>
      <c r="I124" s="2">
        <f t="shared" si="3"/>
        <v>62.0150000000001</v>
      </c>
    </row>
    <row r="125" spans="1:9" x14ac:dyDescent="0.25">
      <c r="A125" s="2">
        <v>120</v>
      </c>
      <c r="B125" s="2">
        <v>1920.7</v>
      </c>
      <c r="C125" s="2">
        <v>1955.0150000000001</v>
      </c>
      <c r="D125" s="2">
        <f t="shared" si="2"/>
        <v>34.315000000000055</v>
      </c>
      <c r="F125" s="2">
        <v>120</v>
      </c>
      <c r="G125" s="2">
        <v>1950.1</v>
      </c>
      <c r="H125" s="2">
        <v>1955.0150000000001</v>
      </c>
      <c r="I125" s="2">
        <f t="shared" si="3"/>
        <v>4.915000000000191</v>
      </c>
    </row>
    <row r="126" spans="1:9" x14ac:dyDescent="0.25">
      <c r="A126" s="2">
        <v>121</v>
      </c>
      <c r="B126" s="2">
        <v>1913.9</v>
      </c>
      <c r="C126" s="2">
        <v>1955.0150000000001</v>
      </c>
      <c r="D126" s="2">
        <f t="shared" si="2"/>
        <v>41.115000000000009</v>
      </c>
      <c r="F126" s="2">
        <v>121</v>
      </c>
      <c r="G126" s="2">
        <v>1950.6</v>
      </c>
      <c r="H126" s="2">
        <v>1955.0150000000001</v>
      </c>
      <c r="I126" s="2">
        <f t="shared" si="3"/>
        <v>4.415000000000191</v>
      </c>
    </row>
    <row r="127" spans="1:9" x14ac:dyDescent="0.25">
      <c r="A127" s="2">
        <v>122</v>
      </c>
      <c r="B127" s="2">
        <v>1920.4</v>
      </c>
      <c r="C127" s="2">
        <v>1955.0150000000001</v>
      </c>
      <c r="D127" s="2">
        <f t="shared" si="2"/>
        <v>34.615000000000009</v>
      </c>
      <c r="F127" s="2">
        <v>122</v>
      </c>
      <c r="G127" s="2">
        <v>1920</v>
      </c>
      <c r="H127" s="2">
        <v>1955.0150000000001</v>
      </c>
      <c r="I127" s="2">
        <f t="shared" si="3"/>
        <v>35.0150000000001</v>
      </c>
    </row>
    <row r="128" spans="1:9" x14ac:dyDescent="0.25">
      <c r="A128" s="2">
        <v>123</v>
      </c>
      <c r="B128" s="2">
        <v>1913.3</v>
      </c>
      <c r="C128" s="2">
        <v>1955.0150000000001</v>
      </c>
      <c r="D128" s="2">
        <f t="shared" si="2"/>
        <v>41.715000000000146</v>
      </c>
      <c r="F128" s="2">
        <v>123</v>
      </c>
      <c r="G128" s="2">
        <v>1917.1</v>
      </c>
      <c r="H128" s="2">
        <v>1955.0150000000001</v>
      </c>
      <c r="I128" s="2">
        <f t="shared" si="3"/>
        <v>37.915000000000191</v>
      </c>
    </row>
    <row r="129" spans="1:9" x14ac:dyDescent="0.25">
      <c r="A129" s="2">
        <v>124</v>
      </c>
      <c r="B129" s="2">
        <v>1922.1</v>
      </c>
      <c r="C129" s="2">
        <v>1955.0150000000001</v>
      </c>
      <c r="D129" s="2">
        <f t="shared" si="2"/>
        <v>32.915000000000191</v>
      </c>
      <c r="F129" s="2">
        <v>124</v>
      </c>
      <c r="G129" s="2">
        <v>1929.6</v>
      </c>
      <c r="H129" s="2">
        <v>1955.0150000000001</v>
      </c>
      <c r="I129" s="2">
        <f t="shared" si="3"/>
        <v>25.415000000000191</v>
      </c>
    </row>
    <row r="130" spans="1:9" x14ac:dyDescent="0.25">
      <c r="A130" s="2">
        <v>125</v>
      </c>
      <c r="B130" s="2">
        <v>1913</v>
      </c>
      <c r="C130" s="2">
        <v>1955.0150000000001</v>
      </c>
      <c r="D130" s="2">
        <f t="shared" si="2"/>
        <v>42.0150000000001</v>
      </c>
      <c r="F130" s="2">
        <v>125</v>
      </c>
      <c r="G130" s="2">
        <v>1903.2</v>
      </c>
      <c r="H130" s="2">
        <v>1955.0150000000001</v>
      </c>
      <c r="I130" s="2">
        <f t="shared" si="3"/>
        <v>51.815000000000055</v>
      </c>
    </row>
    <row r="131" spans="1:9" x14ac:dyDescent="0.25">
      <c r="A131" s="2">
        <v>126</v>
      </c>
      <c r="B131" s="2">
        <v>1922.8</v>
      </c>
      <c r="C131" s="2">
        <v>1955.0150000000001</v>
      </c>
      <c r="D131" s="2">
        <f t="shared" si="2"/>
        <v>32.215000000000146</v>
      </c>
      <c r="F131" s="2">
        <v>126</v>
      </c>
      <c r="G131" s="2">
        <v>1912.7</v>
      </c>
      <c r="H131" s="2">
        <v>1955.0150000000001</v>
      </c>
      <c r="I131" s="2">
        <f t="shared" si="3"/>
        <v>42.315000000000055</v>
      </c>
    </row>
    <row r="132" spans="1:9" x14ac:dyDescent="0.25">
      <c r="A132" s="2">
        <v>127</v>
      </c>
      <c r="B132" s="2">
        <v>1931.6</v>
      </c>
      <c r="C132" s="2">
        <v>1955.0150000000001</v>
      </c>
      <c r="D132" s="2">
        <f t="shared" si="2"/>
        <v>23.415000000000191</v>
      </c>
      <c r="F132" s="2">
        <v>127</v>
      </c>
      <c r="G132" s="2">
        <v>1929</v>
      </c>
      <c r="H132" s="2">
        <v>1955.0150000000001</v>
      </c>
      <c r="I132" s="2">
        <f t="shared" si="3"/>
        <v>26.0150000000001</v>
      </c>
    </row>
    <row r="133" spans="1:9" x14ac:dyDescent="0.25">
      <c r="A133" s="2">
        <v>128</v>
      </c>
      <c r="B133" s="2">
        <v>1896.9</v>
      </c>
      <c r="C133" s="2">
        <v>1955.0150000000001</v>
      </c>
      <c r="D133" s="2">
        <f t="shared" si="2"/>
        <v>58.115000000000009</v>
      </c>
      <c r="F133" s="2">
        <v>128</v>
      </c>
      <c r="G133" s="2">
        <v>1916.2</v>
      </c>
      <c r="H133" s="2">
        <v>1955.0150000000001</v>
      </c>
      <c r="I133" s="2">
        <f t="shared" si="3"/>
        <v>38.815000000000055</v>
      </c>
    </row>
    <row r="134" spans="1:9" x14ac:dyDescent="0.25">
      <c r="A134" s="2">
        <v>129</v>
      </c>
      <c r="B134" s="2">
        <v>1904.4</v>
      </c>
      <c r="C134" s="2">
        <v>1955.0150000000001</v>
      </c>
      <c r="D134" s="2">
        <f t="shared" si="2"/>
        <v>50.615000000000009</v>
      </c>
      <c r="F134" s="2">
        <v>129</v>
      </c>
      <c r="G134" s="2">
        <v>1899.2</v>
      </c>
      <c r="H134" s="2">
        <v>1955.0150000000001</v>
      </c>
      <c r="I134" s="2">
        <f t="shared" si="3"/>
        <v>55.815000000000055</v>
      </c>
    </row>
    <row r="135" spans="1:9" x14ac:dyDescent="0.25">
      <c r="A135" s="2">
        <v>130</v>
      </c>
      <c r="B135" s="2">
        <v>1911.4</v>
      </c>
      <c r="C135" s="2">
        <v>1955.0150000000001</v>
      </c>
      <c r="D135" s="2">
        <f t="shared" ref="D135:D165" si="4">ABS(B135-C135)</f>
        <v>43.615000000000009</v>
      </c>
      <c r="F135" s="2">
        <v>130</v>
      </c>
      <c r="G135" s="2">
        <v>1890</v>
      </c>
      <c r="H135" s="2">
        <v>1955.0150000000001</v>
      </c>
      <c r="I135" s="2">
        <f t="shared" ref="I135:I165" si="5">ABS(G135-H135)</f>
        <v>65.0150000000001</v>
      </c>
    </row>
    <row r="136" spans="1:9" x14ac:dyDescent="0.25">
      <c r="A136" s="2">
        <v>131</v>
      </c>
      <c r="B136" s="2">
        <v>1915.7</v>
      </c>
      <c r="C136" s="2">
        <v>1955.0150000000001</v>
      </c>
      <c r="D136" s="2">
        <f t="shared" si="4"/>
        <v>39.315000000000055</v>
      </c>
      <c r="F136" s="2">
        <v>131</v>
      </c>
      <c r="G136" s="2">
        <v>1908.4</v>
      </c>
      <c r="H136" s="2">
        <v>1955.0150000000001</v>
      </c>
      <c r="I136" s="2">
        <f t="shared" si="5"/>
        <v>46.615000000000009</v>
      </c>
    </row>
    <row r="137" spans="1:9" x14ac:dyDescent="0.25">
      <c r="A137" s="2">
        <v>132</v>
      </c>
      <c r="B137" s="2">
        <v>1891.6</v>
      </c>
      <c r="C137" s="2">
        <v>1955.0150000000001</v>
      </c>
      <c r="D137" s="2">
        <f t="shared" si="4"/>
        <v>63.415000000000191</v>
      </c>
      <c r="F137" s="2">
        <v>132</v>
      </c>
      <c r="G137" s="2">
        <v>1913.2</v>
      </c>
      <c r="H137" s="2">
        <v>1955.0150000000001</v>
      </c>
      <c r="I137" s="2">
        <f t="shared" si="5"/>
        <v>41.815000000000055</v>
      </c>
    </row>
    <row r="138" spans="1:9" x14ac:dyDescent="0.25">
      <c r="A138" s="2">
        <v>133</v>
      </c>
      <c r="B138" s="2">
        <v>1899.3</v>
      </c>
      <c r="C138" s="2">
        <v>1955.0150000000001</v>
      </c>
      <c r="D138" s="2">
        <f t="shared" si="4"/>
        <v>55.715000000000146</v>
      </c>
      <c r="F138" s="2">
        <v>133</v>
      </c>
      <c r="G138" s="2">
        <v>1910.7</v>
      </c>
      <c r="H138" s="2">
        <v>1955.0150000000001</v>
      </c>
      <c r="I138" s="2">
        <f t="shared" si="5"/>
        <v>44.315000000000055</v>
      </c>
    </row>
    <row r="139" spans="1:9" x14ac:dyDescent="0.25">
      <c r="A139" s="2">
        <v>134</v>
      </c>
      <c r="B139" s="2">
        <v>1898</v>
      </c>
      <c r="C139" s="2">
        <v>1955.0150000000001</v>
      </c>
      <c r="D139" s="2">
        <f t="shared" si="4"/>
        <v>57.0150000000001</v>
      </c>
      <c r="F139" s="2">
        <v>134</v>
      </c>
      <c r="G139" s="2">
        <v>1886.2</v>
      </c>
      <c r="H139" s="2">
        <v>1955.0150000000001</v>
      </c>
      <c r="I139" s="2">
        <f t="shared" si="5"/>
        <v>68.815000000000055</v>
      </c>
    </row>
    <row r="140" spans="1:9" x14ac:dyDescent="0.25">
      <c r="A140" s="2">
        <v>135</v>
      </c>
      <c r="B140" s="2">
        <v>1935</v>
      </c>
      <c r="C140" s="2">
        <v>1955.0150000000001</v>
      </c>
      <c r="D140" s="2">
        <f t="shared" si="4"/>
        <v>20.0150000000001</v>
      </c>
      <c r="F140" s="2">
        <v>135</v>
      </c>
      <c r="G140" s="2">
        <v>1900.5</v>
      </c>
      <c r="H140" s="2">
        <v>1955.0150000000001</v>
      </c>
      <c r="I140" s="2">
        <f t="shared" si="5"/>
        <v>54.5150000000001</v>
      </c>
    </row>
    <row r="141" spans="1:9" x14ac:dyDescent="0.25">
      <c r="A141" s="2">
        <v>136</v>
      </c>
      <c r="B141" s="2">
        <v>1920.9</v>
      </c>
      <c r="C141" s="2">
        <v>1955.0150000000001</v>
      </c>
      <c r="D141" s="2">
        <f t="shared" si="4"/>
        <v>34.115000000000009</v>
      </c>
      <c r="F141" s="2">
        <v>136</v>
      </c>
      <c r="G141" s="2">
        <v>1909.8</v>
      </c>
      <c r="H141" s="2">
        <v>1955.0150000000001</v>
      </c>
      <c r="I141" s="2">
        <f t="shared" si="5"/>
        <v>45.215000000000146</v>
      </c>
    </row>
    <row r="142" spans="1:9" x14ac:dyDescent="0.25">
      <c r="A142" s="2">
        <v>137</v>
      </c>
      <c r="B142" s="2">
        <v>1900.5</v>
      </c>
      <c r="C142" s="2">
        <v>1955.0150000000001</v>
      </c>
      <c r="D142" s="2">
        <f t="shared" si="4"/>
        <v>54.5150000000001</v>
      </c>
      <c r="F142" s="2">
        <v>137</v>
      </c>
      <c r="G142" s="2">
        <v>1878.5</v>
      </c>
      <c r="H142" s="2">
        <v>1955.0150000000001</v>
      </c>
      <c r="I142" s="2">
        <f t="shared" si="5"/>
        <v>76.5150000000001</v>
      </c>
    </row>
    <row r="143" spans="1:9" x14ac:dyDescent="0.25">
      <c r="A143" s="2">
        <v>138</v>
      </c>
      <c r="B143" s="2">
        <v>1888.3</v>
      </c>
      <c r="C143" s="2">
        <v>1955.0150000000001</v>
      </c>
      <c r="D143" s="2">
        <f t="shared" si="4"/>
        <v>66.715000000000146</v>
      </c>
      <c r="F143" s="2">
        <v>138</v>
      </c>
      <c r="G143" s="2">
        <v>1874</v>
      </c>
      <c r="H143" s="2">
        <v>1955.0150000000001</v>
      </c>
      <c r="I143" s="2">
        <f t="shared" si="5"/>
        <v>81.0150000000001</v>
      </c>
    </row>
    <row r="144" spans="1:9" x14ac:dyDescent="0.25">
      <c r="A144" s="2">
        <v>139</v>
      </c>
      <c r="B144" s="2">
        <v>1866</v>
      </c>
      <c r="C144" s="2">
        <v>1955.0150000000001</v>
      </c>
      <c r="D144" s="2">
        <f t="shared" si="4"/>
        <v>89.0150000000001</v>
      </c>
      <c r="F144" s="2">
        <v>139</v>
      </c>
      <c r="G144" s="2">
        <v>1832.5</v>
      </c>
      <c r="H144" s="2">
        <v>1955.0150000000001</v>
      </c>
      <c r="I144" s="2">
        <f t="shared" si="5"/>
        <v>122.5150000000001</v>
      </c>
    </row>
    <row r="145" spans="1:9" x14ac:dyDescent="0.25">
      <c r="A145" s="2">
        <v>140</v>
      </c>
      <c r="B145" s="2">
        <v>1885</v>
      </c>
      <c r="C145" s="2">
        <v>1955.0150000000001</v>
      </c>
      <c r="D145" s="2">
        <f t="shared" si="4"/>
        <v>70.0150000000001</v>
      </c>
      <c r="F145" s="2">
        <v>140</v>
      </c>
      <c r="G145" s="2">
        <v>1841.3</v>
      </c>
      <c r="H145" s="2">
        <v>1955.0150000000001</v>
      </c>
      <c r="I145" s="2">
        <f t="shared" si="5"/>
        <v>113.71500000000015</v>
      </c>
    </row>
    <row r="146" spans="1:9" x14ac:dyDescent="0.25">
      <c r="A146" s="2">
        <v>141</v>
      </c>
      <c r="B146" s="2">
        <v>1907.5</v>
      </c>
      <c r="C146" s="2">
        <v>1955.0150000000001</v>
      </c>
      <c r="D146" s="2">
        <f t="shared" si="4"/>
        <v>47.5150000000001</v>
      </c>
      <c r="F146" s="2">
        <v>141</v>
      </c>
      <c r="G146" s="2">
        <v>1866.7</v>
      </c>
      <c r="H146" s="2">
        <v>1955.0150000000001</v>
      </c>
      <c r="I146" s="2">
        <f t="shared" si="5"/>
        <v>88.315000000000055</v>
      </c>
    </row>
    <row r="147" spans="1:9" x14ac:dyDescent="0.25">
      <c r="A147" s="2">
        <v>142</v>
      </c>
      <c r="B147" s="2">
        <v>1899.5</v>
      </c>
      <c r="C147" s="2">
        <v>1955.0150000000001</v>
      </c>
      <c r="D147" s="2">
        <f t="shared" si="4"/>
        <v>55.5150000000001</v>
      </c>
      <c r="F147" s="2">
        <v>142</v>
      </c>
      <c r="G147" s="2">
        <v>1844.5</v>
      </c>
      <c r="H147" s="2">
        <v>1955.0150000000001</v>
      </c>
      <c r="I147" s="2">
        <f t="shared" si="5"/>
        <v>110.5150000000001</v>
      </c>
    </row>
    <row r="148" spans="1:9" x14ac:dyDescent="0.25">
      <c r="A148" s="2">
        <v>143</v>
      </c>
      <c r="B148" s="2">
        <v>1870.1</v>
      </c>
      <c r="C148" s="2">
        <v>1955.0150000000001</v>
      </c>
      <c r="D148" s="2">
        <f t="shared" si="4"/>
        <v>84.915000000000191</v>
      </c>
      <c r="F148" s="2">
        <v>143</v>
      </c>
      <c r="G148" s="2">
        <v>1835.6</v>
      </c>
      <c r="H148" s="2">
        <v>1955.0150000000001</v>
      </c>
      <c r="I148" s="2">
        <f t="shared" si="5"/>
        <v>119.41500000000019</v>
      </c>
    </row>
    <row r="149" spans="1:9" x14ac:dyDescent="0.25">
      <c r="A149" s="2">
        <v>144</v>
      </c>
      <c r="B149" s="2">
        <v>1864.2</v>
      </c>
      <c r="C149" s="2">
        <v>1955.0150000000001</v>
      </c>
      <c r="D149" s="2">
        <f t="shared" si="4"/>
        <v>90.815000000000055</v>
      </c>
      <c r="F149" s="2">
        <v>144</v>
      </c>
      <c r="G149" s="2">
        <v>1810</v>
      </c>
      <c r="H149" s="2">
        <v>1955.0150000000001</v>
      </c>
      <c r="I149" s="2">
        <f t="shared" si="5"/>
        <v>145.0150000000001</v>
      </c>
    </row>
    <row r="150" spans="1:9" x14ac:dyDescent="0.25">
      <c r="A150" s="2">
        <v>145</v>
      </c>
      <c r="B150" s="2">
        <v>1879.2</v>
      </c>
      <c r="C150" s="2">
        <v>1955.0150000000001</v>
      </c>
      <c r="D150" s="2">
        <f t="shared" si="4"/>
        <v>75.815000000000055</v>
      </c>
      <c r="F150" s="2">
        <v>145</v>
      </c>
      <c r="G150" s="2">
        <v>1832.6</v>
      </c>
      <c r="H150" s="2">
        <v>1955.0150000000001</v>
      </c>
      <c r="I150" s="2">
        <f t="shared" si="5"/>
        <v>122.41500000000019</v>
      </c>
    </row>
    <row r="151" spans="1:9" x14ac:dyDescent="0.25">
      <c r="A151" s="2">
        <v>146</v>
      </c>
      <c r="B151" s="2">
        <v>1865.1</v>
      </c>
      <c r="C151" s="2">
        <v>1955.0150000000001</v>
      </c>
      <c r="D151" s="2">
        <f t="shared" si="4"/>
        <v>89.915000000000191</v>
      </c>
      <c r="F151" s="2">
        <v>146</v>
      </c>
      <c r="G151" s="2">
        <v>1821.4</v>
      </c>
      <c r="H151" s="2">
        <v>1955.0150000000001</v>
      </c>
      <c r="I151" s="2">
        <f t="shared" si="5"/>
        <v>133.61500000000001</v>
      </c>
    </row>
    <row r="152" spans="1:9" x14ac:dyDescent="0.25">
      <c r="A152" s="2">
        <v>147</v>
      </c>
      <c r="B152" s="2">
        <v>1858.4</v>
      </c>
      <c r="C152" s="2">
        <v>1955.0150000000001</v>
      </c>
      <c r="D152" s="2">
        <f t="shared" si="4"/>
        <v>96.615000000000009</v>
      </c>
      <c r="F152" s="2">
        <v>147</v>
      </c>
      <c r="G152" s="2">
        <v>1810.6</v>
      </c>
      <c r="H152" s="2">
        <v>1955.0150000000001</v>
      </c>
      <c r="I152" s="2">
        <f t="shared" si="5"/>
        <v>144.41500000000019</v>
      </c>
    </row>
    <row r="153" spans="1:9" x14ac:dyDescent="0.25">
      <c r="A153" s="2">
        <v>148</v>
      </c>
      <c r="B153" s="2">
        <v>1839.1</v>
      </c>
      <c r="C153" s="2">
        <v>1955.0150000000001</v>
      </c>
      <c r="D153" s="2">
        <f t="shared" si="4"/>
        <v>115.91500000000019</v>
      </c>
      <c r="F153" s="2">
        <v>148</v>
      </c>
      <c r="G153" s="2">
        <v>1794.9</v>
      </c>
      <c r="H153" s="2">
        <v>1955.0150000000001</v>
      </c>
      <c r="I153" s="2">
        <f t="shared" si="5"/>
        <v>160.11500000000001</v>
      </c>
    </row>
    <row r="154" spans="1:9" x14ac:dyDescent="0.25">
      <c r="A154" s="2">
        <v>149</v>
      </c>
      <c r="B154" s="2">
        <v>1843.9</v>
      </c>
      <c r="C154" s="2">
        <v>1955.0150000000001</v>
      </c>
      <c r="D154" s="2">
        <f t="shared" si="4"/>
        <v>111.11500000000001</v>
      </c>
      <c r="F154" s="2">
        <v>149</v>
      </c>
      <c r="G154" s="2">
        <v>1762.8</v>
      </c>
      <c r="H154" s="2">
        <v>1955.0150000000001</v>
      </c>
      <c r="I154" s="2">
        <f t="shared" si="5"/>
        <v>192.21500000000015</v>
      </c>
    </row>
    <row r="155" spans="1:9" x14ac:dyDescent="0.25">
      <c r="A155" s="2">
        <v>150</v>
      </c>
      <c r="B155" s="2">
        <v>1855.8</v>
      </c>
      <c r="C155" s="2">
        <v>1955.0150000000001</v>
      </c>
      <c r="D155" s="2">
        <f t="shared" si="4"/>
        <v>99.215000000000146</v>
      </c>
      <c r="F155" s="2">
        <v>150</v>
      </c>
      <c r="G155" s="2">
        <v>1751.6</v>
      </c>
      <c r="H155" s="2">
        <v>1955.0150000000001</v>
      </c>
      <c r="I155" s="2">
        <f t="shared" si="5"/>
        <v>203.41500000000019</v>
      </c>
    </row>
    <row r="156" spans="1:9" x14ac:dyDescent="0.25">
      <c r="A156" s="2">
        <v>151</v>
      </c>
      <c r="B156" s="2">
        <v>1843.4</v>
      </c>
      <c r="C156" s="2">
        <v>1955.0150000000001</v>
      </c>
      <c r="D156" s="2">
        <f t="shared" si="4"/>
        <v>111.61500000000001</v>
      </c>
      <c r="F156" s="2">
        <v>151</v>
      </c>
      <c r="G156" s="2">
        <v>1733.7</v>
      </c>
      <c r="H156" s="2">
        <v>1955.0150000000001</v>
      </c>
      <c r="I156" s="2">
        <f t="shared" si="5"/>
        <v>221.31500000000005</v>
      </c>
    </row>
    <row r="157" spans="1:9" x14ac:dyDescent="0.25">
      <c r="A157" s="2">
        <v>152</v>
      </c>
      <c r="B157" s="2">
        <v>1843.3</v>
      </c>
      <c r="C157" s="2">
        <v>1955.0150000000001</v>
      </c>
      <c r="D157" s="2">
        <f t="shared" si="4"/>
        <v>111.71500000000015</v>
      </c>
      <c r="F157" s="2">
        <v>152</v>
      </c>
      <c r="G157" s="2">
        <v>1726.9</v>
      </c>
      <c r="H157" s="2">
        <v>1955.0150000000001</v>
      </c>
      <c r="I157" s="2">
        <f t="shared" si="5"/>
        <v>228.11500000000001</v>
      </c>
    </row>
    <row r="158" spans="1:9" x14ac:dyDescent="0.25">
      <c r="A158" s="2">
        <v>153</v>
      </c>
      <c r="B158" s="2">
        <v>1812.2</v>
      </c>
      <c r="C158" s="2">
        <v>1955.0150000000001</v>
      </c>
      <c r="D158" s="2">
        <f t="shared" si="4"/>
        <v>142.81500000000005</v>
      </c>
      <c r="F158" s="2">
        <v>153</v>
      </c>
      <c r="G158" s="2">
        <v>1729.6</v>
      </c>
      <c r="H158" s="2">
        <v>1955.0150000000001</v>
      </c>
      <c r="I158" s="2">
        <f t="shared" si="5"/>
        <v>225.41500000000019</v>
      </c>
    </row>
    <row r="159" spans="1:9" x14ac:dyDescent="0.25">
      <c r="A159" s="2">
        <v>154</v>
      </c>
      <c r="B159" s="2">
        <v>1823.8</v>
      </c>
      <c r="C159" s="2">
        <v>1955.0150000000001</v>
      </c>
      <c r="D159" s="2">
        <f t="shared" si="4"/>
        <v>131.21500000000015</v>
      </c>
      <c r="F159" s="2">
        <v>154</v>
      </c>
      <c r="G159" s="2">
        <v>1723.8</v>
      </c>
      <c r="H159" s="2">
        <v>1955.0150000000001</v>
      </c>
      <c r="I159" s="2">
        <f t="shared" si="5"/>
        <v>231.21500000000015</v>
      </c>
    </row>
    <row r="160" spans="1:9" x14ac:dyDescent="0.25">
      <c r="A160" s="2">
        <v>155</v>
      </c>
      <c r="B160" s="2">
        <v>1825</v>
      </c>
      <c r="C160" s="2">
        <v>1955.0150000000001</v>
      </c>
      <c r="D160" s="2">
        <f t="shared" si="4"/>
        <v>130.0150000000001</v>
      </c>
      <c r="F160" s="2">
        <v>155</v>
      </c>
      <c r="G160" s="2">
        <v>1697.7</v>
      </c>
      <c r="H160" s="2">
        <v>1955.0150000000001</v>
      </c>
      <c r="I160" s="2">
        <f t="shared" si="5"/>
        <v>257.31500000000005</v>
      </c>
    </row>
    <row r="161" spans="1:9" x14ac:dyDescent="0.25">
      <c r="A161" s="2">
        <v>156</v>
      </c>
      <c r="B161" s="2">
        <v>1814.3</v>
      </c>
      <c r="C161" s="2">
        <v>1955.0150000000001</v>
      </c>
      <c r="D161" s="2">
        <f t="shared" si="4"/>
        <v>140.71500000000015</v>
      </c>
      <c r="F161" s="2">
        <v>156</v>
      </c>
      <c r="G161" s="2">
        <v>1685</v>
      </c>
      <c r="H161" s="2">
        <v>1955.0150000000001</v>
      </c>
      <c r="I161" s="2">
        <f t="shared" si="5"/>
        <v>270.0150000000001</v>
      </c>
    </row>
    <row r="162" spans="1:9" x14ac:dyDescent="0.25">
      <c r="A162" s="2">
        <v>157</v>
      </c>
      <c r="B162" s="2">
        <v>1826.4</v>
      </c>
      <c r="C162" s="2">
        <v>1955.0150000000001</v>
      </c>
      <c r="D162" s="2">
        <f t="shared" si="4"/>
        <v>128.61500000000001</v>
      </c>
      <c r="F162" s="2">
        <v>157</v>
      </c>
      <c r="G162" s="2">
        <v>1680.3</v>
      </c>
      <c r="H162" s="2">
        <v>1955.0150000000001</v>
      </c>
      <c r="I162" s="2">
        <f t="shared" si="5"/>
        <v>274.71500000000015</v>
      </c>
    </row>
    <row r="163" spans="1:9" x14ac:dyDescent="0.25">
      <c r="A163" s="2">
        <v>158</v>
      </c>
      <c r="B163" s="2">
        <v>1830.1</v>
      </c>
      <c r="C163" s="2">
        <v>1955.0150000000001</v>
      </c>
      <c r="D163" s="2">
        <f t="shared" si="4"/>
        <v>124.91500000000019</v>
      </c>
      <c r="F163" s="2">
        <v>158</v>
      </c>
      <c r="G163" s="2">
        <v>1665.8</v>
      </c>
      <c r="H163" s="2">
        <v>1955.0150000000001</v>
      </c>
      <c r="I163" s="2">
        <f t="shared" si="5"/>
        <v>289.21500000000015</v>
      </c>
    </row>
    <row r="164" spans="1:9" x14ac:dyDescent="0.25">
      <c r="A164" s="2">
        <v>159</v>
      </c>
      <c r="B164" s="2">
        <v>1815</v>
      </c>
      <c r="C164" s="2">
        <v>1955.0150000000001</v>
      </c>
      <c r="D164" s="2">
        <f t="shared" si="4"/>
        <v>140.0150000000001</v>
      </c>
      <c r="F164" s="2">
        <v>159</v>
      </c>
      <c r="G164" s="2">
        <v>1654.1</v>
      </c>
      <c r="H164" s="2">
        <v>1955.0150000000001</v>
      </c>
      <c r="I164" s="2">
        <f t="shared" si="5"/>
        <v>300.91500000000019</v>
      </c>
    </row>
    <row r="165" spans="1:9" x14ac:dyDescent="0.25">
      <c r="A165" s="2">
        <v>160</v>
      </c>
      <c r="B165" s="2">
        <v>1824.2</v>
      </c>
      <c r="C165" s="2">
        <v>1955.0150000000001</v>
      </c>
      <c r="D165" s="2">
        <f t="shared" si="4"/>
        <v>130.81500000000005</v>
      </c>
      <c r="F165" s="2">
        <v>160</v>
      </c>
      <c r="G165" s="2">
        <v>1640.3</v>
      </c>
      <c r="H165" s="2">
        <v>1955.0150000000001</v>
      </c>
      <c r="I165" s="2">
        <f t="shared" si="5"/>
        <v>314.71500000000015</v>
      </c>
    </row>
  </sheetData>
  <mergeCells count="2">
    <mergeCell ref="A4:D4"/>
    <mergeCell ref="F4:I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9B3CC-413C-47E8-8994-7F9360A4FEEF}">
  <dimension ref="A1:I8"/>
  <sheetViews>
    <sheetView workbookViewId="0">
      <selection activeCell="I38" sqref="I38"/>
    </sheetView>
  </sheetViews>
  <sheetFormatPr defaultColWidth="8.85546875" defaultRowHeight="15" x14ac:dyDescent="0.25"/>
  <cols>
    <col min="1" max="2" width="10.85546875" bestFit="1" customWidth="1"/>
    <col min="3" max="3" width="10.7109375" bestFit="1" customWidth="1"/>
    <col min="4" max="4" width="8.140625" bestFit="1" customWidth="1"/>
    <col min="5" max="5" width="18.42578125" bestFit="1" customWidth="1"/>
  </cols>
  <sheetData>
    <row r="1" spans="1:9" ht="26.25" x14ac:dyDescent="0.4">
      <c r="A1" s="52" t="s">
        <v>65</v>
      </c>
      <c r="B1" s="52"/>
      <c r="C1" s="52"/>
      <c r="D1" s="52"/>
      <c r="E1" s="52"/>
    </row>
    <row r="3" spans="1:9" x14ac:dyDescent="0.25">
      <c r="A3" s="1" t="s">
        <v>55</v>
      </c>
      <c r="B3" s="1" t="s">
        <v>56</v>
      </c>
      <c r="C3" s="1" t="s">
        <v>57</v>
      </c>
      <c r="D3" s="1" t="s">
        <v>26</v>
      </c>
      <c r="E3" s="1" t="s">
        <v>58</v>
      </c>
    </row>
    <row r="4" spans="1:9" x14ac:dyDescent="0.25">
      <c r="A4" s="3">
        <f>AVERAGE(B7,D7)</f>
        <v>0.49062499999999998</v>
      </c>
      <c r="B4" s="3">
        <f>AVERAGE(B8,C7)</f>
        <v>0.38437500000000002</v>
      </c>
      <c r="C4" s="3">
        <f>AVERAGE(C8,D8)</f>
        <v>0.49375000000000002</v>
      </c>
      <c r="D4" s="3">
        <f>AVERAGE(A4:C4)</f>
        <v>0.45624999999999999</v>
      </c>
      <c r="E4" s="3">
        <f>_xlfn.STDEV.S(B7:D8)</f>
        <v>0.16751865567750956</v>
      </c>
      <c r="I4" s="19"/>
    </row>
    <row r="6" spans="1:9" x14ac:dyDescent="0.25">
      <c r="A6" s="20"/>
      <c r="B6" s="20" t="s">
        <v>23</v>
      </c>
      <c r="C6" s="20" t="s">
        <v>24</v>
      </c>
      <c r="D6" s="1" t="s">
        <v>25</v>
      </c>
    </row>
    <row r="7" spans="1:9" x14ac:dyDescent="0.25">
      <c r="A7" s="1" t="s">
        <v>59</v>
      </c>
      <c r="B7" s="3">
        <f>'HC Tra Uniformity'!B2</f>
        <v>0.31874999999999998</v>
      </c>
      <c r="C7" s="3">
        <f>'HC Sag Uniformity'!B2</f>
        <v>0.38750000000000001</v>
      </c>
      <c r="D7" s="3">
        <f>'HC Cor Uniformity'!B2</f>
        <v>0.66249999999999998</v>
      </c>
    </row>
    <row r="8" spans="1:9" x14ac:dyDescent="0.25">
      <c r="A8" s="1" t="s">
        <v>60</v>
      </c>
      <c r="B8" s="3">
        <f>'HC Tra Uniformity'!C2</f>
        <v>0.38124999999999998</v>
      </c>
      <c r="C8" s="3">
        <f>'HC Sag Uniformity'!C2</f>
        <v>0.67500000000000004</v>
      </c>
      <c r="D8" s="3">
        <f>'HC Cor Uniformity'!C2</f>
        <v>0.3125</v>
      </c>
    </row>
  </sheetData>
  <mergeCells count="1">
    <mergeCell ref="A1:E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45C53-9B38-49B2-8918-A668D6FF1A57}">
  <dimension ref="A1:S165"/>
  <sheetViews>
    <sheetView workbookViewId="0">
      <selection activeCell="S39" sqref="S39"/>
    </sheetView>
  </sheetViews>
  <sheetFormatPr defaultColWidth="8.85546875" defaultRowHeight="15" x14ac:dyDescent="0.25"/>
  <cols>
    <col min="1" max="1" width="19.85546875" bestFit="1" customWidth="1"/>
    <col min="2" max="2" width="11.42578125" bestFit="1" customWidth="1"/>
    <col min="3" max="3" width="17.42578125" bestFit="1" customWidth="1"/>
    <col min="4" max="4" width="14.42578125" bestFit="1" customWidth="1"/>
    <col min="6" max="6" width="11.42578125" bestFit="1" customWidth="1"/>
    <col min="7" max="8" width="17.42578125" bestFit="1" customWidth="1"/>
    <col min="9" max="9" width="14.42578125" bestFit="1" customWidth="1"/>
  </cols>
  <sheetData>
    <row r="1" spans="1:19" x14ac:dyDescent="0.25">
      <c r="A1" s="2"/>
      <c r="B1" s="1" t="s">
        <v>59</v>
      </c>
      <c r="C1" s="1" t="s">
        <v>60</v>
      </c>
    </row>
    <row r="2" spans="1:19" x14ac:dyDescent="0.25">
      <c r="A2" s="2" t="s">
        <v>64</v>
      </c>
      <c r="B2" s="3">
        <f>COUNTIF(D6:D165, "&lt;"&amp;0.1*C6)/160</f>
        <v>0.31874999999999998</v>
      </c>
      <c r="C2" s="3">
        <f>COUNTIF(I6:I165, "&lt;"&amp;0.1*H6)/160</f>
        <v>0.38124999999999998</v>
      </c>
    </row>
    <row r="3" spans="1:19" x14ac:dyDescent="0.25">
      <c r="B3" s="21"/>
      <c r="C3" s="21"/>
    </row>
    <row r="4" spans="1:19" x14ac:dyDescent="0.25">
      <c r="A4" s="53" t="s">
        <v>59</v>
      </c>
      <c r="B4" s="53"/>
      <c r="C4" s="53"/>
      <c r="D4" s="53"/>
      <c r="F4" s="53" t="s">
        <v>60</v>
      </c>
      <c r="G4" s="53"/>
      <c r="H4" s="53"/>
      <c r="I4" s="53"/>
    </row>
    <row r="5" spans="1:19" x14ac:dyDescent="0.25">
      <c r="A5" s="1" t="s">
        <v>35</v>
      </c>
      <c r="B5" s="1" t="s">
        <v>61</v>
      </c>
      <c r="C5" s="1" t="s">
        <v>62</v>
      </c>
      <c r="D5" s="1" t="s">
        <v>63</v>
      </c>
      <c r="F5" s="1" t="s">
        <v>35</v>
      </c>
      <c r="G5" s="1" t="s">
        <v>61</v>
      </c>
      <c r="H5" s="1" t="s">
        <v>62</v>
      </c>
      <c r="I5" s="1" t="s">
        <v>63</v>
      </c>
    </row>
    <row r="6" spans="1:19" x14ac:dyDescent="0.25">
      <c r="A6" s="2">
        <v>1</v>
      </c>
      <c r="B6" s="2">
        <v>1992.6</v>
      </c>
      <c r="C6" s="2">
        <v>895.04499999999996</v>
      </c>
      <c r="D6" s="2">
        <f>ABS(B6-C6)</f>
        <v>1097.5549999999998</v>
      </c>
      <c r="F6" s="2">
        <v>1</v>
      </c>
      <c r="G6" s="2">
        <v>1441.8</v>
      </c>
      <c r="H6" s="2">
        <v>895.04499999999996</v>
      </c>
      <c r="I6" s="2">
        <f>ABS(G6-H6)</f>
        <v>546.755</v>
      </c>
    </row>
    <row r="7" spans="1:19" x14ac:dyDescent="0.25">
      <c r="A7" s="2">
        <v>2</v>
      </c>
      <c r="B7" s="2">
        <v>1957.7</v>
      </c>
      <c r="C7" s="2">
        <v>895.04499999999996</v>
      </c>
      <c r="D7" s="2">
        <f t="shared" ref="D7:D70" si="0">ABS(B7-C7)</f>
        <v>1062.6550000000002</v>
      </c>
      <c r="F7" s="2">
        <v>2</v>
      </c>
      <c r="G7" s="2">
        <v>1429.9</v>
      </c>
      <c r="H7" s="2">
        <v>895.04499999999996</v>
      </c>
      <c r="I7" s="2">
        <f t="shared" ref="I7:I70" si="1">ABS(G7-H7)</f>
        <v>534.85500000000013</v>
      </c>
    </row>
    <row r="8" spans="1:19" x14ac:dyDescent="0.25">
      <c r="A8" s="2">
        <v>3</v>
      </c>
      <c r="B8" s="2">
        <v>1926.1</v>
      </c>
      <c r="C8" s="2">
        <v>895.04499999999996</v>
      </c>
      <c r="D8" s="2">
        <f t="shared" si="0"/>
        <v>1031.0549999999998</v>
      </c>
      <c r="F8" s="2">
        <v>3</v>
      </c>
      <c r="G8" s="2">
        <v>1406.3</v>
      </c>
      <c r="H8" s="2">
        <v>895.04499999999996</v>
      </c>
      <c r="I8" s="2">
        <f t="shared" si="1"/>
        <v>511.255</v>
      </c>
    </row>
    <row r="9" spans="1:19" x14ac:dyDescent="0.25">
      <c r="A9" s="2">
        <v>4</v>
      </c>
      <c r="B9" s="2">
        <v>1893.1</v>
      </c>
      <c r="C9" s="2">
        <v>895.04499999999996</v>
      </c>
      <c r="D9" s="2">
        <f t="shared" si="0"/>
        <v>998.05499999999995</v>
      </c>
      <c r="F9" s="2">
        <v>4</v>
      </c>
      <c r="G9" s="2">
        <v>1403.4</v>
      </c>
      <c r="H9" s="2">
        <v>895.04499999999996</v>
      </c>
      <c r="I9" s="2">
        <f t="shared" si="1"/>
        <v>508.35500000000013</v>
      </c>
    </row>
    <row r="10" spans="1:19" x14ac:dyDescent="0.25">
      <c r="A10" s="2">
        <v>5</v>
      </c>
      <c r="B10" s="2">
        <v>1863.9</v>
      </c>
      <c r="C10" s="2">
        <v>895.04499999999996</v>
      </c>
      <c r="D10" s="2">
        <f t="shared" si="0"/>
        <v>968.85500000000013</v>
      </c>
      <c r="F10" s="2">
        <v>5</v>
      </c>
      <c r="G10" s="2">
        <v>1376.8</v>
      </c>
      <c r="H10" s="2">
        <v>895.04499999999996</v>
      </c>
      <c r="I10" s="2">
        <f t="shared" si="1"/>
        <v>481.755</v>
      </c>
    </row>
    <row r="11" spans="1:19" x14ac:dyDescent="0.25">
      <c r="A11" s="2">
        <v>6</v>
      </c>
      <c r="B11" s="2">
        <v>1830.3</v>
      </c>
      <c r="C11" s="2">
        <v>895.04499999999996</v>
      </c>
      <c r="D11" s="2">
        <f t="shared" si="0"/>
        <v>935.255</v>
      </c>
      <c r="F11" s="2">
        <v>6</v>
      </c>
      <c r="G11" s="2">
        <v>1373.2</v>
      </c>
      <c r="H11" s="2">
        <v>895.04499999999996</v>
      </c>
      <c r="I11" s="2">
        <f t="shared" si="1"/>
        <v>478.15500000000009</v>
      </c>
    </row>
    <row r="12" spans="1:19" x14ac:dyDescent="0.25">
      <c r="A12" s="2">
        <v>7</v>
      </c>
      <c r="B12" s="2">
        <v>1802.8</v>
      </c>
      <c r="C12" s="2">
        <v>895.04499999999996</v>
      </c>
      <c r="D12" s="2">
        <f t="shared" si="0"/>
        <v>907.755</v>
      </c>
      <c r="F12" s="2">
        <v>7</v>
      </c>
      <c r="G12" s="2">
        <v>1354.2</v>
      </c>
      <c r="H12" s="2">
        <v>895.04499999999996</v>
      </c>
      <c r="I12" s="2">
        <f t="shared" si="1"/>
        <v>459.15500000000009</v>
      </c>
      <c r="S12" s="46" t="s">
        <v>170</v>
      </c>
    </row>
    <row r="13" spans="1:19" x14ac:dyDescent="0.25">
      <c r="A13" s="2">
        <v>8</v>
      </c>
      <c r="B13" s="2">
        <v>1774.3</v>
      </c>
      <c r="C13" s="2">
        <v>895.04499999999996</v>
      </c>
      <c r="D13" s="2">
        <f t="shared" si="0"/>
        <v>879.255</v>
      </c>
      <c r="F13" s="2">
        <v>8</v>
      </c>
      <c r="G13" s="2">
        <v>1346.8</v>
      </c>
      <c r="H13" s="2">
        <v>895.04499999999996</v>
      </c>
      <c r="I13" s="2">
        <f t="shared" si="1"/>
        <v>451.755</v>
      </c>
    </row>
    <row r="14" spans="1:19" x14ac:dyDescent="0.25">
      <c r="A14" s="2">
        <v>9</v>
      </c>
      <c r="B14" s="2">
        <v>1746.3</v>
      </c>
      <c r="C14" s="2">
        <v>895.04499999999996</v>
      </c>
      <c r="D14" s="2">
        <f t="shared" si="0"/>
        <v>851.255</v>
      </c>
      <c r="F14" s="2">
        <v>9</v>
      </c>
      <c r="G14" s="2">
        <v>1324.4</v>
      </c>
      <c r="H14" s="2">
        <v>895.04499999999996</v>
      </c>
      <c r="I14" s="2">
        <f t="shared" si="1"/>
        <v>429.35500000000013</v>
      </c>
    </row>
    <row r="15" spans="1:19" x14ac:dyDescent="0.25">
      <c r="A15" s="2">
        <v>10</v>
      </c>
      <c r="B15" s="2">
        <v>1715.4</v>
      </c>
      <c r="C15" s="2">
        <v>895.04499999999996</v>
      </c>
      <c r="D15" s="2">
        <f t="shared" si="0"/>
        <v>820.35500000000013</v>
      </c>
      <c r="F15" s="2">
        <v>10</v>
      </c>
      <c r="G15" s="2">
        <v>1321.5</v>
      </c>
      <c r="H15" s="2">
        <v>895.04499999999996</v>
      </c>
      <c r="I15" s="2">
        <f t="shared" si="1"/>
        <v>426.45500000000004</v>
      </c>
    </row>
    <row r="16" spans="1:19" x14ac:dyDescent="0.25">
      <c r="A16" s="2">
        <v>11</v>
      </c>
      <c r="B16" s="2">
        <v>1691.2</v>
      </c>
      <c r="C16" s="2">
        <v>895.04499999999996</v>
      </c>
      <c r="D16" s="2">
        <f t="shared" si="0"/>
        <v>796.15500000000009</v>
      </c>
      <c r="F16" s="2">
        <v>11</v>
      </c>
      <c r="G16" s="2">
        <v>1301.0999999999999</v>
      </c>
      <c r="H16" s="2">
        <v>895.04499999999996</v>
      </c>
      <c r="I16" s="2">
        <f t="shared" si="1"/>
        <v>406.05499999999995</v>
      </c>
    </row>
    <row r="17" spans="1:9" x14ac:dyDescent="0.25">
      <c r="A17" s="2">
        <v>12</v>
      </c>
      <c r="B17" s="2">
        <v>1664.1</v>
      </c>
      <c r="C17" s="2">
        <v>895.04499999999996</v>
      </c>
      <c r="D17" s="2">
        <f t="shared" si="0"/>
        <v>769.05499999999995</v>
      </c>
      <c r="F17" s="2">
        <v>12</v>
      </c>
      <c r="G17" s="2">
        <v>1295.9000000000001</v>
      </c>
      <c r="H17" s="2">
        <v>895.04499999999996</v>
      </c>
      <c r="I17" s="2">
        <f t="shared" si="1"/>
        <v>400.85500000000013</v>
      </c>
    </row>
    <row r="18" spans="1:9" x14ac:dyDescent="0.25">
      <c r="A18" s="2">
        <v>13</v>
      </c>
      <c r="B18" s="2">
        <v>1639.4</v>
      </c>
      <c r="C18" s="2">
        <v>895.04499999999996</v>
      </c>
      <c r="D18" s="2">
        <f t="shared" si="0"/>
        <v>744.35500000000013</v>
      </c>
      <c r="F18" s="2">
        <v>13</v>
      </c>
      <c r="G18" s="2">
        <v>1276.2</v>
      </c>
      <c r="H18" s="2">
        <v>895.04499999999996</v>
      </c>
      <c r="I18" s="2">
        <f t="shared" si="1"/>
        <v>381.15500000000009</v>
      </c>
    </row>
    <row r="19" spans="1:9" x14ac:dyDescent="0.25">
      <c r="A19" s="2">
        <v>14</v>
      </c>
      <c r="B19" s="2">
        <v>1609.8</v>
      </c>
      <c r="C19" s="2">
        <v>895.04499999999996</v>
      </c>
      <c r="D19" s="2">
        <f t="shared" si="0"/>
        <v>714.755</v>
      </c>
      <c r="F19" s="2">
        <v>14</v>
      </c>
      <c r="G19" s="2">
        <v>1267.2</v>
      </c>
      <c r="H19" s="2">
        <v>895.04499999999996</v>
      </c>
      <c r="I19" s="2">
        <f t="shared" si="1"/>
        <v>372.15500000000009</v>
      </c>
    </row>
    <row r="20" spans="1:9" x14ac:dyDescent="0.25">
      <c r="A20" s="2">
        <v>15</v>
      </c>
      <c r="B20" s="2">
        <v>1590.3</v>
      </c>
      <c r="C20" s="2">
        <v>895.04499999999996</v>
      </c>
      <c r="D20" s="2">
        <f t="shared" si="0"/>
        <v>695.255</v>
      </c>
      <c r="F20" s="2">
        <v>15</v>
      </c>
      <c r="G20" s="2">
        <v>1252.7</v>
      </c>
      <c r="H20" s="2">
        <v>895.04499999999996</v>
      </c>
      <c r="I20" s="2">
        <f t="shared" si="1"/>
        <v>357.65500000000009</v>
      </c>
    </row>
    <row r="21" spans="1:9" x14ac:dyDescent="0.25">
      <c r="A21" s="2">
        <v>16</v>
      </c>
      <c r="B21" s="2">
        <v>1565.1</v>
      </c>
      <c r="C21" s="2">
        <v>895.04499999999996</v>
      </c>
      <c r="D21" s="2">
        <f t="shared" si="0"/>
        <v>670.05499999999995</v>
      </c>
      <c r="F21" s="2">
        <v>16</v>
      </c>
      <c r="G21" s="2">
        <v>1245.5</v>
      </c>
      <c r="H21" s="2">
        <v>895.04499999999996</v>
      </c>
      <c r="I21" s="2">
        <f t="shared" si="1"/>
        <v>350.45500000000004</v>
      </c>
    </row>
    <row r="22" spans="1:9" x14ac:dyDescent="0.25">
      <c r="A22" s="2">
        <v>17</v>
      </c>
      <c r="B22" s="2">
        <v>1545</v>
      </c>
      <c r="C22" s="2">
        <v>895.04499999999996</v>
      </c>
      <c r="D22" s="2">
        <f t="shared" si="0"/>
        <v>649.95500000000004</v>
      </c>
      <c r="F22" s="2">
        <v>17</v>
      </c>
      <c r="G22" s="2">
        <v>1228.5</v>
      </c>
      <c r="H22" s="2">
        <v>895.04499999999996</v>
      </c>
      <c r="I22" s="2">
        <f t="shared" si="1"/>
        <v>333.45500000000004</v>
      </c>
    </row>
    <row r="23" spans="1:9" x14ac:dyDescent="0.25">
      <c r="A23" s="2">
        <v>18</v>
      </c>
      <c r="B23" s="2">
        <v>1518.5</v>
      </c>
      <c r="C23" s="2">
        <v>895.04499999999996</v>
      </c>
      <c r="D23" s="2">
        <f t="shared" si="0"/>
        <v>623.45500000000004</v>
      </c>
      <c r="F23" s="2">
        <v>18</v>
      </c>
      <c r="G23" s="2">
        <v>1221.7</v>
      </c>
      <c r="H23" s="2">
        <v>895.04499999999996</v>
      </c>
      <c r="I23" s="2">
        <f t="shared" si="1"/>
        <v>326.65500000000009</v>
      </c>
    </row>
    <row r="24" spans="1:9" x14ac:dyDescent="0.25">
      <c r="A24" s="2">
        <v>19</v>
      </c>
      <c r="B24" s="2">
        <v>1498.1</v>
      </c>
      <c r="C24" s="2">
        <v>895.04499999999996</v>
      </c>
      <c r="D24" s="2">
        <f t="shared" si="0"/>
        <v>603.05499999999995</v>
      </c>
      <c r="F24" s="2">
        <v>19</v>
      </c>
      <c r="G24" s="2">
        <v>1206.7</v>
      </c>
      <c r="H24" s="2">
        <v>895.04499999999996</v>
      </c>
      <c r="I24" s="2">
        <f t="shared" si="1"/>
        <v>311.65500000000009</v>
      </c>
    </row>
    <row r="25" spans="1:9" x14ac:dyDescent="0.25">
      <c r="A25" s="2">
        <v>20</v>
      </c>
      <c r="B25" s="2">
        <v>1475.2</v>
      </c>
      <c r="C25" s="2">
        <v>895.04499999999996</v>
      </c>
      <c r="D25" s="2">
        <f t="shared" si="0"/>
        <v>580.15500000000009</v>
      </c>
      <c r="F25" s="2">
        <v>20</v>
      </c>
      <c r="G25" s="2">
        <v>1199.5999999999999</v>
      </c>
      <c r="H25" s="2">
        <v>895.04499999999996</v>
      </c>
      <c r="I25" s="2">
        <f t="shared" si="1"/>
        <v>304.55499999999995</v>
      </c>
    </row>
    <row r="26" spans="1:9" x14ac:dyDescent="0.25">
      <c r="A26" s="2">
        <v>21</v>
      </c>
      <c r="B26" s="2">
        <v>1456.9</v>
      </c>
      <c r="C26" s="2">
        <v>895.04499999999996</v>
      </c>
      <c r="D26" s="2">
        <f t="shared" si="0"/>
        <v>561.85500000000013</v>
      </c>
      <c r="F26" s="2">
        <v>21</v>
      </c>
      <c r="G26" s="2">
        <v>1187.2</v>
      </c>
      <c r="H26" s="2">
        <v>895.04499999999996</v>
      </c>
      <c r="I26" s="2">
        <f t="shared" si="1"/>
        <v>292.15500000000009</v>
      </c>
    </row>
    <row r="27" spans="1:9" x14ac:dyDescent="0.25">
      <c r="A27" s="2">
        <v>22</v>
      </c>
      <c r="B27" s="2">
        <v>1432.3</v>
      </c>
      <c r="C27" s="2">
        <v>895.04499999999996</v>
      </c>
      <c r="D27" s="2">
        <f t="shared" si="0"/>
        <v>537.255</v>
      </c>
      <c r="F27" s="2">
        <v>22</v>
      </c>
      <c r="G27" s="2">
        <v>1178.9000000000001</v>
      </c>
      <c r="H27" s="2">
        <v>895.04499999999996</v>
      </c>
      <c r="I27" s="2">
        <f t="shared" si="1"/>
        <v>283.85500000000013</v>
      </c>
    </row>
    <row r="28" spans="1:9" x14ac:dyDescent="0.25">
      <c r="A28" s="2">
        <v>23</v>
      </c>
      <c r="B28" s="2">
        <v>1414.6</v>
      </c>
      <c r="C28" s="2">
        <v>895.04499999999996</v>
      </c>
      <c r="D28" s="2">
        <f t="shared" si="0"/>
        <v>519.55499999999995</v>
      </c>
      <c r="F28" s="2">
        <v>23</v>
      </c>
      <c r="G28" s="2">
        <v>1166.9000000000001</v>
      </c>
      <c r="H28" s="2">
        <v>895.04499999999996</v>
      </c>
      <c r="I28" s="2">
        <f t="shared" si="1"/>
        <v>271.85500000000013</v>
      </c>
    </row>
    <row r="29" spans="1:9" x14ac:dyDescent="0.25">
      <c r="A29" s="2">
        <v>24</v>
      </c>
      <c r="B29" s="2">
        <v>1394.7</v>
      </c>
      <c r="C29" s="2">
        <v>895.04499999999996</v>
      </c>
      <c r="D29" s="2">
        <f t="shared" si="0"/>
        <v>499.65500000000009</v>
      </c>
      <c r="F29" s="2">
        <v>24</v>
      </c>
      <c r="G29" s="2">
        <v>1156.0999999999999</v>
      </c>
      <c r="H29" s="2">
        <v>895.04499999999996</v>
      </c>
      <c r="I29" s="2">
        <f t="shared" si="1"/>
        <v>261.05499999999995</v>
      </c>
    </row>
    <row r="30" spans="1:9" x14ac:dyDescent="0.25">
      <c r="A30" s="2">
        <v>25</v>
      </c>
      <c r="B30" s="2">
        <v>1376.5</v>
      </c>
      <c r="C30" s="2">
        <v>895.04499999999996</v>
      </c>
      <c r="D30" s="2">
        <f t="shared" si="0"/>
        <v>481.45500000000004</v>
      </c>
      <c r="F30" s="2">
        <v>25</v>
      </c>
      <c r="G30" s="2">
        <v>1141.4000000000001</v>
      </c>
      <c r="H30" s="2">
        <v>895.04499999999996</v>
      </c>
      <c r="I30" s="2">
        <f t="shared" si="1"/>
        <v>246.35500000000013</v>
      </c>
    </row>
    <row r="31" spans="1:9" x14ac:dyDescent="0.25">
      <c r="A31" s="2">
        <v>26</v>
      </c>
      <c r="B31" s="2">
        <v>1353</v>
      </c>
      <c r="C31" s="2">
        <v>895.04499999999996</v>
      </c>
      <c r="D31" s="2">
        <f t="shared" si="0"/>
        <v>457.95500000000004</v>
      </c>
      <c r="F31" s="2">
        <v>26</v>
      </c>
      <c r="G31" s="2">
        <v>1138.5</v>
      </c>
      <c r="H31" s="2">
        <v>895.04499999999996</v>
      </c>
      <c r="I31" s="2">
        <f t="shared" si="1"/>
        <v>243.45500000000004</v>
      </c>
    </row>
    <row r="32" spans="1:9" x14ac:dyDescent="0.25">
      <c r="A32" s="2">
        <v>27</v>
      </c>
      <c r="B32" s="2">
        <v>1337</v>
      </c>
      <c r="C32" s="2">
        <v>895.04499999999996</v>
      </c>
      <c r="D32" s="2">
        <f t="shared" si="0"/>
        <v>441.95500000000004</v>
      </c>
      <c r="F32" s="2">
        <v>27</v>
      </c>
      <c r="G32" s="2">
        <v>1126.8</v>
      </c>
      <c r="H32" s="2">
        <v>895.04499999999996</v>
      </c>
      <c r="I32" s="2">
        <f t="shared" si="1"/>
        <v>231.755</v>
      </c>
    </row>
    <row r="33" spans="1:9" x14ac:dyDescent="0.25">
      <c r="A33" s="2">
        <v>28</v>
      </c>
      <c r="B33" s="2">
        <v>1319.2</v>
      </c>
      <c r="C33" s="2">
        <v>895.04499999999996</v>
      </c>
      <c r="D33" s="2">
        <f t="shared" si="0"/>
        <v>424.15500000000009</v>
      </c>
      <c r="F33" s="2">
        <v>28</v>
      </c>
      <c r="G33" s="2">
        <v>1118.5999999999999</v>
      </c>
      <c r="H33" s="2">
        <v>895.04499999999996</v>
      </c>
      <c r="I33" s="2">
        <f t="shared" si="1"/>
        <v>223.55499999999995</v>
      </c>
    </row>
    <row r="34" spans="1:9" x14ac:dyDescent="0.25">
      <c r="A34" s="2">
        <v>29</v>
      </c>
      <c r="B34" s="2">
        <v>1304.4000000000001</v>
      </c>
      <c r="C34" s="2">
        <v>895.04499999999996</v>
      </c>
      <c r="D34" s="2">
        <f t="shared" si="0"/>
        <v>409.35500000000013</v>
      </c>
      <c r="F34" s="2">
        <v>29</v>
      </c>
      <c r="G34" s="2">
        <v>1104</v>
      </c>
      <c r="H34" s="2">
        <v>895.04499999999996</v>
      </c>
      <c r="I34" s="2">
        <f t="shared" si="1"/>
        <v>208.95500000000004</v>
      </c>
    </row>
    <row r="35" spans="1:9" x14ac:dyDescent="0.25">
      <c r="A35" s="2">
        <v>30</v>
      </c>
      <c r="B35" s="2">
        <v>1286.3</v>
      </c>
      <c r="C35" s="2">
        <v>895.04499999999996</v>
      </c>
      <c r="D35" s="2">
        <f t="shared" si="0"/>
        <v>391.255</v>
      </c>
      <c r="F35" s="2">
        <v>30</v>
      </c>
      <c r="G35" s="2">
        <v>1100.4000000000001</v>
      </c>
      <c r="H35" s="2">
        <v>895.04499999999996</v>
      </c>
      <c r="I35" s="2">
        <f t="shared" si="1"/>
        <v>205.35500000000013</v>
      </c>
    </row>
    <row r="36" spans="1:9" x14ac:dyDescent="0.25">
      <c r="A36" s="2">
        <v>31</v>
      </c>
      <c r="B36" s="2">
        <v>1271.0999999999999</v>
      </c>
      <c r="C36" s="2">
        <v>895.04499999999996</v>
      </c>
      <c r="D36" s="2">
        <f t="shared" si="0"/>
        <v>376.05499999999995</v>
      </c>
      <c r="F36" s="2">
        <v>31</v>
      </c>
      <c r="G36" s="2">
        <v>1086.7</v>
      </c>
      <c r="H36" s="2">
        <v>895.04499999999996</v>
      </c>
      <c r="I36" s="2">
        <f t="shared" si="1"/>
        <v>191.65500000000009</v>
      </c>
    </row>
    <row r="37" spans="1:9" x14ac:dyDescent="0.25">
      <c r="A37" s="2">
        <v>32</v>
      </c>
      <c r="B37" s="2">
        <v>1251.5999999999999</v>
      </c>
      <c r="C37" s="2">
        <v>895.04499999999996</v>
      </c>
      <c r="D37" s="2">
        <f t="shared" si="0"/>
        <v>356.55499999999995</v>
      </c>
      <c r="F37" s="2">
        <v>32</v>
      </c>
      <c r="G37" s="2">
        <v>1083.3</v>
      </c>
      <c r="H37" s="2">
        <v>895.04499999999996</v>
      </c>
      <c r="I37" s="2">
        <f t="shared" si="1"/>
        <v>188.255</v>
      </c>
    </row>
    <row r="38" spans="1:9" x14ac:dyDescent="0.25">
      <c r="A38" s="2">
        <v>33</v>
      </c>
      <c r="B38" s="2">
        <v>1240.2</v>
      </c>
      <c r="C38" s="2">
        <v>895.04499999999996</v>
      </c>
      <c r="D38" s="2">
        <f t="shared" si="0"/>
        <v>345.15500000000009</v>
      </c>
      <c r="F38" s="2">
        <v>33</v>
      </c>
      <c r="G38" s="2">
        <v>1073.8</v>
      </c>
      <c r="H38" s="2">
        <v>895.04499999999996</v>
      </c>
      <c r="I38" s="2">
        <f t="shared" si="1"/>
        <v>178.755</v>
      </c>
    </row>
    <row r="39" spans="1:9" x14ac:dyDescent="0.25">
      <c r="A39" s="2">
        <v>34</v>
      </c>
      <c r="B39" s="2">
        <v>1222.0999999999999</v>
      </c>
      <c r="C39" s="2">
        <v>895.04499999999996</v>
      </c>
      <c r="D39" s="2">
        <f t="shared" si="0"/>
        <v>327.05499999999995</v>
      </c>
      <c r="F39" s="2">
        <v>34</v>
      </c>
      <c r="G39" s="2">
        <v>1066.4000000000001</v>
      </c>
      <c r="H39" s="2">
        <v>895.04499999999996</v>
      </c>
      <c r="I39" s="2">
        <f t="shared" si="1"/>
        <v>171.35500000000013</v>
      </c>
    </row>
    <row r="40" spans="1:9" x14ac:dyDescent="0.25">
      <c r="A40" s="2">
        <v>35</v>
      </c>
      <c r="B40" s="2">
        <v>1208.2</v>
      </c>
      <c r="C40" s="2">
        <v>895.04499999999996</v>
      </c>
      <c r="D40" s="2">
        <f t="shared" si="0"/>
        <v>313.15500000000009</v>
      </c>
      <c r="F40" s="2">
        <v>35</v>
      </c>
      <c r="G40" s="2">
        <v>1052.2</v>
      </c>
      <c r="H40" s="2">
        <v>895.04499999999996</v>
      </c>
      <c r="I40" s="2">
        <f t="shared" si="1"/>
        <v>157.15500000000009</v>
      </c>
    </row>
    <row r="41" spans="1:9" x14ac:dyDescent="0.25">
      <c r="A41" s="2">
        <v>36</v>
      </c>
      <c r="B41" s="2">
        <v>1193.9000000000001</v>
      </c>
      <c r="C41" s="2">
        <v>895.04499999999996</v>
      </c>
      <c r="D41" s="2">
        <f t="shared" si="0"/>
        <v>298.85500000000013</v>
      </c>
      <c r="F41" s="2">
        <v>36</v>
      </c>
      <c r="G41" s="2">
        <v>1050.5999999999999</v>
      </c>
      <c r="H41" s="2">
        <v>895.04499999999996</v>
      </c>
      <c r="I41" s="2">
        <f t="shared" si="1"/>
        <v>155.55499999999995</v>
      </c>
    </row>
    <row r="42" spans="1:9" x14ac:dyDescent="0.25">
      <c r="A42" s="2">
        <v>37</v>
      </c>
      <c r="B42" s="2">
        <v>1179.4000000000001</v>
      </c>
      <c r="C42" s="2">
        <v>895.04499999999996</v>
      </c>
      <c r="D42" s="2">
        <f t="shared" si="0"/>
        <v>284.35500000000013</v>
      </c>
      <c r="F42" s="2">
        <v>37</v>
      </c>
      <c r="G42" s="2">
        <v>1039.5</v>
      </c>
      <c r="H42" s="2">
        <v>895.04499999999996</v>
      </c>
      <c r="I42" s="2">
        <f t="shared" si="1"/>
        <v>144.45500000000004</v>
      </c>
    </row>
    <row r="43" spans="1:9" x14ac:dyDescent="0.25">
      <c r="A43" s="2">
        <v>38</v>
      </c>
      <c r="B43" s="2">
        <v>1161</v>
      </c>
      <c r="C43" s="2">
        <v>895.04499999999996</v>
      </c>
      <c r="D43" s="2">
        <f t="shared" si="0"/>
        <v>265.95500000000004</v>
      </c>
      <c r="F43" s="2">
        <v>38</v>
      </c>
      <c r="G43" s="2">
        <v>1033.3</v>
      </c>
      <c r="H43" s="2">
        <v>895.04499999999996</v>
      </c>
      <c r="I43" s="2">
        <f t="shared" si="1"/>
        <v>138.255</v>
      </c>
    </row>
    <row r="44" spans="1:9" x14ac:dyDescent="0.25">
      <c r="A44" s="2">
        <v>39</v>
      </c>
      <c r="B44" s="2">
        <v>1152.5999999999999</v>
      </c>
      <c r="C44" s="2">
        <v>895.04499999999996</v>
      </c>
      <c r="D44" s="2">
        <f t="shared" si="0"/>
        <v>257.55499999999995</v>
      </c>
      <c r="F44" s="2">
        <v>39</v>
      </c>
      <c r="G44" s="2">
        <v>1025.7</v>
      </c>
      <c r="H44" s="2">
        <v>895.04499999999996</v>
      </c>
      <c r="I44" s="2">
        <f t="shared" si="1"/>
        <v>130.65500000000009</v>
      </c>
    </row>
    <row r="45" spans="1:9" x14ac:dyDescent="0.25">
      <c r="A45" s="2">
        <v>40</v>
      </c>
      <c r="B45" s="2">
        <v>1137.5</v>
      </c>
      <c r="C45" s="2">
        <v>895.04499999999996</v>
      </c>
      <c r="D45" s="2">
        <f t="shared" si="0"/>
        <v>242.45500000000004</v>
      </c>
      <c r="F45" s="2">
        <v>40</v>
      </c>
      <c r="G45" s="2">
        <v>1019.1</v>
      </c>
      <c r="H45" s="2">
        <v>895.04499999999996</v>
      </c>
      <c r="I45" s="2">
        <f t="shared" si="1"/>
        <v>124.05500000000006</v>
      </c>
    </row>
    <row r="46" spans="1:9" x14ac:dyDescent="0.25">
      <c r="A46" s="2">
        <v>41</v>
      </c>
      <c r="B46" s="2">
        <v>1126</v>
      </c>
      <c r="C46" s="2">
        <v>895.04499999999996</v>
      </c>
      <c r="D46" s="2">
        <f t="shared" si="0"/>
        <v>230.95500000000004</v>
      </c>
      <c r="F46" s="2">
        <v>41</v>
      </c>
      <c r="G46" s="2">
        <v>1012.9</v>
      </c>
      <c r="H46" s="2">
        <v>895.04499999999996</v>
      </c>
      <c r="I46" s="2">
        <f t="shared" si="1"/>
        <v>117.85500000000002</v>
      </c>
    </row>
    <row r="47" spans="1:9" x14ac:dyDescent="0.25">
      <c r="A47" s="2">
        <v>42</v>
      </c>
      <c r="B47" s="2">
        <v>1113.2</v>
      </c>
      <c r="C47" s="2">
        <v>895.04499999999996</v>
      </c>
      <c r="D47" s="2">
        <f t="shared" si="0"/>
        <v>218.15500000000009</v>
      </c>
      <c r="F47" s="2">
        <v>42</v>
      </c>
      <c r="G47" s="2">
        <v>1003.4</v>
      </c>
      <c r="H47" s="2">
        <v>895.04499999999996</v>
      </c>
      <c r="I47" s="2">
        <f t="shared" si="1"/>
        <v>108.35500000000002</v>
      </c>
    </row>
    <row r="48" spans="1:9" x14ac:dyDescent="0.25">
      <c r="A48" s="2">
        <v>43</v>
      </c>
      <c r="B48" s="2">
        <v>1103.2</v>
      </c>
      <c r="C48" s="2">
        <v>895.04499999999996</v>
      </c>
      <c r="D48" s="2">
        <f t="shared" si="0"/>
        <v>208.15500000000009</v>
      </c>
      <c r="F48" s="2">
        <v>43</v>
      </c>
      <c r="G48" s="2">
        <v>999.3</v>
      </c>
      <c r="H48" s="2">
        <v>895.04499999999996</v>
      </c>
      <c r="I48" s="2">
        <f t="shared" si="1"/>
        <v>104.255</v>
      </c>
    </row>
    <row r="49" spans="1:9" x14ac:dyDescent="0.25">
      <c r="A49" s="2">
        <v>44</v>
      </c>
      <c r="B49" s="2">
        <v>1089.7</v>
      </c>
      <c r="C49" s="2">
        <v>895.04499999999996</v>
      </c>
      <c r="D49" s="2">
        <f t="shared" si="0"/>
        <v>194.65500000000009</v>
      </c>
      <c r="F49" s="2">
        <v>44</v>
      </c>
      <c r="G49" s="2">
        <v>993.1</v>
      </c>
      <c r="H49" s="2">
        <v>895.04499999999996</v>
      </c>
      <c r="I49" s="2">
        <f t="shared" si="1"/>
        <v>98.055000000000064</v>
      </c>
    </row>
    <row r="50" spans="1:9" x14ac:dyDescent="0.25">
      <c r="A50" s="2">
        <v>45</v>
      </c>
      <c r="B50" s="2">
        <v>1080.2</v>
      </c>
      <c r="C50" s="2">
        <v>895.04499999999996</v>
      </c>
      <c r="D50" s="2">
        <f t="shared" si="0"/>
        <v>185.15500000000009</v>
      </c>
      <c r="F50" s="2">
        <v>45</v>
      </c>
      <c r="G50" s="2">
        <v>985.2</v>
      </c>
      <c r="H50" s="2">
        <v>895.04499999999996</v>
      </c>
      <c r="I50" s="2">
        <f t="shared" si="1"/>
        <v>90.155000000000086</v>
      </c>
    </row>
    <row r="51" spans="1:9" x14ac:dyDescent="0.25">
      <c r="A51" s="2">
        <v>46</v>
      </c>
      <c r="B51" s="2">
        <v>1070.5999999999999</v>
      </c>
      <c r="C51" s="2">
        <v>895.04499999999996</v>
      </c>
      <c r="D51" s="2">
        <f t="shared" si="0"/>
        <v>175.55499999999995</v>
      </c>
      <c r="F51" s="2">
        <v>46</v>
      </c>
      <c r="G51" s="2">
        <v>981.9</v>
      </c>
      <c r="H51" s="2">
        <v>895.04499999999996</v>
      </c>
      <c r="I51" s="2">
        <f t="shared" si="1"/>
        <v>86.855000000000018</v>
      </c>
    </row>
    <row r="52" spans="1:9" x14ac:dyDescent="0.25">
      <c r="A52" s="2">
        <v>47</v>
      </c>
      <c r="B52" s="2">
        <v>1057.8</v>
      </c>
      <c r="C52" s="2">
        <v>895.04499999999996</v>
      </c>
      <c r="D52" s="2">
        <f t="shared" si="0"/>
        <v>162.755</v>
      </c>
      <c r="F52" s="2">
        <v>47</v>
      </c>
      <c r="G52" s="2">
        <v>974</v>
      </c>
      <c r="H52" s="2">
        <v>895.04499999999996</v>
      </c>
      <c r="I52" s="2">
        <f t="shared" si="1"/>
        <v>78.955000000000041</v>
      </c>
    </row>
    <row r="53" spans="1:9" x14ac:dyDescent="0.25">
      <c r="A53" s="2">
        <v>48</v>
      </c>
      <c r="B53" s="2">
        <v>1045.9000000000001</v>
      </c>
      <c r="C53" s="2">
        <v>895.04499999999996</v>
      </c>
      <c r="D53" s="2">
        <f t="shared" si="0"/>
        <v>150.85500000000013</v>
      </c>
      <c r="F53" s="2">
        <v>48</v>
      </c>
      <c r="G53" s="2">
        <v>969.9</v>
      </c>
      <c r="H53" s="2">
        <v>895.04499999999996</v>
      </c>
      <c r="I53" s="2">
        <f t="shared" si="1"/>
        <v>74.855000000000018</v>
      </c>
    </row>
    <row r="54" spans="1:9" x14ac:dyDescent="0.25">
      <c r="A54" s="2">
        <v>49</v>
      </c>
      <c r="B54" s="2">
        <v>1037.0999999999999</v>
      </c>
      <c r="C54" s="2">
        <v>895.04499999999996</v>
      </c>
      <c r="D54" s="2">
        <f t="shared" si="0"/>
        <v>142.05499999999995</v>
      </c>
      <c r="F54" s="2">
        <v>49</v>
      </c>
      <c r="G54" s="2">
        <v>963.5</v>
      </c>
      <c r="H54" s="2">
        <v>895.04499999999996</v>
      </c>
      <c r="I54" s="2">
        <f t="shared" si="1"/>
        <v>68.455000000000041</v>
      </c>
    </row>
    <row r="55" spans="1:9" x14ac:dyDescent="0.25">
      <c r="A55" s="2">
        <v>50</v>
      </c>
      <c r="B55" s="2">
        <v>1027.2</v>
      </c>
      <c r="C55" s="2">
        <v>895.04499999999996</v>
      </c>
      <c r="D55" s="2">
        <f t="shared" si="0"/>
        <v>132.15500000000009</v>
      </c>
      <c r="F55" s="2">
        <v>50</v>
      </c>
      <c r="G55" s="2">
        <v>958.8</v>
      </c>
      <c r="H55" s="2">
        <v>895.04499999999996</v>
      </c>
      <c r="I55" s="2">
        <f t="shared" si="1"/>
        <v>63.754999999999995</v>
      </c>
    </row>
    <row r="56" spans="1:9" x14ac:dyDescent="0.25">
      <c r="A56" s="2">
        <v>51</v>
      </c>
      <c r="B56" s="2">
        <v>1019.4</v>
      </c>
      <c r="C56" s="2">
        <v>895.04499999999996</v>
      </c>
      <c r="D56" s="2">
        <f t="shared" si="0"/>
        <v>124.35500000000002</v>
      </c>
      <c r="F56" s="2">
        <v>51</v>
      </c>
      <c r="G56" s="2">
        <v>953.6</v>
      </c>
      <c r="H56" s="2">
        <v>895.04499999999996</v>
      </c>
      <c r="I56" s="2">
        <f t="shared" si="1"/>
        <v>58.555000000000064</v>
      </c>
    </row>
    <row r="57" spans="1:9" x14ac:dyDescent="0.25">
      <c r="A57" s="2">
        <v>52</v>
      </c>
      <c r="B57" s="2">
        <v>1008.9</v>
      </c>
      <c r="C57" s="2">
        <v>895.04499999999996</v>
      </c>
      <c r="D57" s="2">
        <f t="shared" si="0"/>
        <v>113.85500000000002</v>
      </c>
      <c r="F57" s="2">
        <v>52</v>
      </c>
      <c r="G57" s="2">
        <v>949.7</v>
      </c>
      <c r="H57" s="2">
        <v>895.04499999999996</v>
      </c>
      <c r="I57" s="2">
        <f t="shared" si="1"/>
        <v>54.655000000000086</v>
      </c>
    </row>
    <row r="58" spans="1:9" x14ac:dyDescent="0.25">
      <c r="A58" s="2">
        <v>53</v>
      </c>
      <c r="B58" s="2">
        <v>1004.7</v>
      </c>
      <c r="C58" s="2">
        <v>895.04499999999996</v>
      </c>
      <c r="D58" s="2">
        <f t="shared" si="0"/>
        <v>109.65500000000009</v>
      </c>
      <c r="F58" s="2">
        <v>53</v>
      </c>
      <c r="G58" s="2">
        <v>942.2</v>
      </c>
      <c r="H58" s="2">
        <v>895.04499999999996</v>
      </c>
      <c r="I58" s="2">
        <f t="shared" si="1"/>
        <v>47.155000000000086</v>
      </c>
    </row>
    <row r="59" spans="1:9" x14ac:dyDescent="0.25">
      <c r="A59" s="2">
        <v>54</v>
      </c>
      <c r="B59" s="2">
        <v>993.2</v>
      </c>
      <c r="C59" s="2">
        <v>895.04499999999996</v>
      </c>
      <c r="D59" s="2">
        <f t="shared" si="0"/>
        <v>98.155000000000086</v>
      </c>
      <c r="F59" s="2">
        <v>54</v>
      </c>
      <c r="G59" s="2">
        <v>938.5</v>
      </c>
      <c r="H59" s="2">
        <v>895.04499999999996</v>
      </c>
      <c r="I59" s="2">
        <f t="shared" si="1"/>
        <v>43.455000000000041</v>
      </c>
    </row>
    <row r="60" spans="1:9" x14ac:dyDescent="0.25">
      <c r="A60" s="2">
        <v>55</v>
      </c>
      <c r="B60" s="2">
        <v>988.2</v>
      </c>
      <c r="C60" s="2">
        <v>895.04499999999996</v>
      </c>
      <c r="D60" s="2">
        <f t="shared" si="0"/>
        <v>93.155000000000086</v>
      </c>
      <c r="F60" s="2">
        <v>55</v>
      </c>
      <c r="G60" s="2">
        <v>932.1</v>
      </c>
      <c r="H60" s="2">
        <v>895.04499999999996</v>
      </c>
      <c r="I60" s="2">
        <f t="shared" si="1"/>
        <v>37.055000000000064</v>
      </c>
    </row>
    <row r="61" spans="1:9" x14ac:dyDescent="0.25">
      <c r="A61" s="2">
        <v>56</v>
      </c>
      <c r="B61" s="2">
        <v>979.9</v>
      </c>
      <c r="C61" s="2">
        <v>895.04499999999996</v>
      </c>
      <c r="D61" s="2">
        <f t="shared" si="0"/>
        <v>84.855000000000018</v>
      </c>
      <c r="F61" s="2">
        <v>56</v>
      </c>
      <c r="G61" s="2">
        <v>930.7</v>
      </c>
      <c r="H61" s="2">
        <v>895.04499999999996</v>
      </c>
      <c r="I61" s="2">
        <f t="shared" si="1"/>
        <v>35.655000000000086</v>
      </c>
    </row>
    <row r="62" spans="1:9" x14ac:dyDescent="0.25">
      <c r="A62" s="2">
        <v>57</v>
      </c>
      <c r="B62" s="2">
        <v>970.3</v>
      </c>
      <c r="C62" s="2">
        <v>895.04499999999996</v>
      </c>
      <c r="D62" s="2">
        <f t="shared" si="0"/>
        <v>75.254999999999995</v>
      </c>
      <c r="F62" s="2">
        <v>57</v>
      </c>
      <c r="G62" s="2">
        <v>926.5</v>
      </c>
      <c r="H62" s="2">
        <v>895.04499999999996</v>
      </c>
      <c r="I62" s="2">
        <f t="shared" si="1"/>
        <v>31.455000000000041</v>
      </c>
    </row>
    <row r="63" spans="1:9" x14ac:dyDescent="0.25">
      <c r="A63" s="2">
        <v>58</v>
      </c>
      <c r="B63" s="2">
        <v>962.9</v>
      </c>
      <c r="C63" s="2">
        <v>895.04499999999996</v>
      </c>
      <c r="D63" s="2">
        <f t="shared" si="0"/>
        <v>67.855000000000018</v>
      </c>
      <c r="F63" s="2">
        <v>58</v>
      </c>
      <c r="G63" s="2">
        <v>922</v>
      </c>
      <c r="H63" s="2">
        <v>895.04499999999996</v>
      </c>
      <c r="I63" s="2">
        <f t="shared" si="1"/>
        <v>26.955000000000041</v>
      </c>
    </row>
    <row r="64" spans="1:9" x14ac:dyDescent="0.25">
      <c r="A64" s="2">
        <v>59</v>
      </c>
      <c r="B64" s="2">
        <v>959</v>
      </c>
      <c r="C64" s="2">
        <v>895.04499999999996</v>
      </c>
      <c r="D64" s="2">
        <f t="shared" si="0"/>
        <v>63.955000000000041</v>
      </c>
      <c r="F64" s="2">
        <v>59</v>
      </c>
      <c r="G64" s="2">
        <v>916.3</v>
      </c>
      <c r="H64" s="2">
        <v>895.04499999999996</v>
      </c>
      <c r="I64" s="2">
        <f t="shared" si="1"/>
        <v>21.254999999999995</v>
      </c>
    </row>
    <row r="65" spans="1:9" x14ac:dyDescent="0.25">
      <c r="A65" s="2">
        <v>60</v>
      </c>
      <c r="B65" s="2">
        <v>950.5</v>
      </c>
      <c r="C65" s="2">
        <v>895.04499999999996</v>
      </c>
      <c r="D65" s="2">
        <f t="shared" si="0"/>
        <v>55.455000000000041</v>
      </c>
      <c r="F65" s="2">
        <v>60</v>
      </c>
      <c r="G65" s="2">
        <v>915.6</v>
      </c>
      <c r="H65" s="2">
        <v>895.04499999999996</v>
      </c>
      <c r="I65" s="2">
        <f t="shared" si="1"/>
        <v>20.555000000000064</v>
      </c>
    </row>
    <row r="66" spans="1:9" x14ac:dyDescent="0.25">
      <c r="A66" s="2">
        <v>61</v>
      </c>
      <c r="B66" s="2">
        <v>944.7</v>
      </c>
      <c r="C66" s="2">
        <v>895.04499999999996</v>
      </c>
      <c r="D66" s="2">
        <f t="shared" si="0"/>
        <v>49.655000000000086</v>
      </c>
      <c r="F66" s="2">
        <v>61</v>
      </c>
      <c r="G66" s="2">
        <v>913.1</v>
      </c>
      <c r="H66" s="2">
        <v>895.04499999999996</v>
      </c>
      <c r="I66" s="2">
        <f t="shared" si="1"/>
        <v>18.055000000000064</v>
      </c>
    </row>
    <row r="67" spans="1:9" x14ac:dyDescent="0.25">
      <c r="A67" s="2">
        <v>62</v>
      </c>
      <c r="B67" s="2">
        <v>935.9</v>
      </c>
      <c r="C67" s="2">
        <v>895.04499999999996</v>
      </c>
      <c r="D67" s="2">
        <f t="shared" si="0"/>
        <v>40.855000000000018</v>
      </c>
      <c r="F67" s="2">
        <v>62</v>
      </c>
      <c r="G67" s="2">
        <v>907.1</v>
      </c>
      <c r="H67" s="2">
        <v>895.04499999999996</v>
      </c>
      <c r="I67" s="2">
        <f t="shared" si="1"/>
        <v>12.055000000000064</v>
      </c>
    </row>
    <row r="68" spans="1:9" x14ac:dyDescent="0.25">
      <c r="A68" s="2">
        <v>63</v>
      </c>
      <c r="B68" s="2">
        <v>932.3</v>
      </c>
      <c r="C68" s="2">
        <v>895.04499999999996</v>
      </c>
      <c r="D68" s="2">
        <f t="shared" si="0"/>
        <v>37.254999999999995</v>
      </c>
      <c r="F68" s="2">
        <v>63</v>
      </c>
      <c r="G68" s="2">
        <v>907.3</v>
      </c>
      <c r="H68" s="2">
        <v>895.04499999999996</v>
      </c>
      <c r="I68" s="2">
        <f t="shared" si="1"/>
        <v>12.254999999999995</v>
      </c>
    </row>
    <row r="69" spans="1:9" x14ac:dyDescent="0.25">
      <c r="A69" s="2">
        <v>64</v>
      </c>
      <c r="B69" s="2">
        <v>927.1</v>
      </c>
      <c r="C69" s="2">
        <v>895.04499999999996</v>
      </c>
      <c r="D69" s="2">
        <f t="shared" si="0"/>
        <v>32.055000000000064</v>
      </c>
      <c r="F69" s="2">
        <v>64</v>
      </c>
      <c r="G69" s="2">
        <v>899.5</v>
      </c>
      <c r="H69" s="2">
        <v>895.04499999999996</v>
      </c>
      <c r="I69" s="2">
        <f t="shared" si="1"/>
        <v>4.4550000000000409</v>
      </c>
    </row>
    <row r="70" spans="1:9" x14ac:dyDescent="0.25">
      <c r="A70" s="2">
        <v>65</v>
      </c>
      <c r="B70" s="2">
        <v>921.7</v>
      </c>
      <c r="C70" s="2">
        <v>895.04499999999996</v>
      </c>
      <c r="D70" s="2">
        <f t="shared" si="0"/>
        <v>26.655000000000086</v>
      </c>
      <c r="F70" s="2">
        <v>65</v>
      </c>
      <c r="G70" s="2">
        <v>899.7</v>
      </c>
      <c r="H70" s="2">
        <v>895.04499999999996</v>
      </c>
      <c r="I70" s="2">
        <f t="shared" si="1"/>
        <v>4.6550000000000864</v>
      </c>
    </row>
    <row r="71" spans="1:9" x14ac:dyDescent="0.25">
      <c r="A71" s="2">
        <v>66</v>
      </c>
      <c r="B71" s="2">
        <v>916.8</v>
      </c>
      <c r="C71" s="2">
        <v>895.04499999999996</v>
      </c>
      <c r="D71" s="2">
        <f t="shared" ref="D71:D134" si="2">ABS(B71-C71)</f>
        <v>21.754999999999995</v>
      </c>
      <c r="F71" s="2">
        <v>66</v>
      </c>
      <c r="G71" s="2">
        <v>897.9</v>
      </c>
      <c r="H71" s="2">
        <v>895.04499999999996</v>
      </c>
      <c r="I71" s="2">
        <f t="shared" ref="I71:I134" si="3">ABS(G71-H71)</f>
        <v>2.8550000000000182</v>
      </c>
    </row>
    <row r="72" spans="1:9" x14ac:dyDescent="0.25">
      <c r="A72" s="2">
        <v>67</v>
      </c>
      <c r="B72" s="2">
        <v>916.1</v>
      </c>
      <c r="C72" s="2">
        <v>895.04499999999996</v>
      </c>
      <c r="D72" s="2">
        <f t="shared" si="2"/>
        <v>21.055000000000064</v>
      </c>
      <c r="F72" s="2">
        <v>67</v>
      </c>
      <c r="G72" s="2">
        <v>897.7</v>
      </c>
      <c r="H72" s="2">
        <v>895.04499999999996</v>
      </c>
      <c r="I72" s="2">
        <f t="shared" si="3"/>
        <v>2.6550000000000864</v>
      </c>
    </row>
    <row r="73" spans="1:9" x14ac:dyDescent="0.25">
      <c r="A73" s="2">
        <v>68</v>
      </c>
      <c r="B73" s="2">
        <v>914.4</v>
      </c>
      <c r="C73" s="2">
        <v>895.04499999999996</v>
      </c>
      <c r="D73" s="2">
        <f t="shared" si="2"/>
        <v>19.355000000000018</v>
      </c>
      <c r="F73" s="2">
        <v>68</v>
      </c>
      <c r="G73" s="2">
        <v>894.4</v>
      </c>
      <c r="H73" s="2">
        <v>895.04499999999996</v>
      </c>
      <c r="I73" s="2">
        <f t="shared" si="3"/>
        <v>0.64499999999998181</v>
      </c>
    </row>
    <row r="74" spans="1:9" x14ac:dyDescent="0.25">
      <c r="A74" s="2">
        <v>69</v>
      </c>
      <c r="B74" s="2">
        <v>909</v>
      </c>
      <c r="C74" s="2">
        <v>895.04499999999996</v>
      </c>
      <c r="D74" s="2">
        <f t="shared" si="2"/>
        <v>13.955000000000041</v>
      </c>
      <c r="F74" s="2">
        <v>69</v>
      </c>
      <c r="G74" s="2">
        <v>894.8</v>
      </c>
      <c r="H74" s="2">
        <v>895.04499999999996</v>
      </c>
      <c r="I74" s="2">
        <f t="shared" si="3"/>
        <v>0.24500000000000455</v>
      </c>
    </row>
    <row r="75" spans="1:9" x14ac:dyDescent="0.25">
      <c r="A75" s="2">
        <v>70</v>
      </c>
      <c r="B75" s="2">
        <v>906.1</v>
      </c>
      <c r="C75" s="2">
        <v>895.04499999999996</v>
      </c>
      <c r="D75" s="2">
        <f t="shared" si="2"/>
        <v>11.055000000000064</v>
      </c>
      <c r="F75" s="2">
        <v>70</v>
      </c>
      <c r="G75" s="2">
        <v>890.1</v>
      </c>
      <c r="H75" s="2">
        <v>895.04499999999996</v>
      </c>
      <c r="I75" s="2">
        <f t="shared" si="3"/>
        <v>4.9449999999999363</v>
      </c>
    </row>
    <row r="76" spans="1:9" x14ac:dyDescent="0.25">
      <c r="A76" s="2">
        <v>71</v>
      </c>
      <c r="B76" s="2">
        <v>905.7</v>
      </c>
      <c r="C76" s="2">
        <v>895.04499999999996</v>
      </c>
      <c r="D76" s="2">
        <f t="shared" si="2"/>
        <v>10.655000000000086</v>
      </c>
      <c r="F76" s="2">
        <v>71</v>
      </c>
      <c r="G76" s="2">
        <v>893.4</v>
      </c>
      <c r="H76" s="2">
        <v>895.04499999999996</v>
      </c>
      <c r="I76" s="2">
        <f t="shared" si="3"/>
        <v>1.6449999999999818</v>
      </c>
    </row>
    <row r="77" spans="1:9" x14ac:dyDescent="0.25">
      <c r="A77" s="2">
        <v>72</v>
      </c>
      <c r="B77" s="2">
        <v>899.2</v>
      </c>
      <c r="C77" s="2">
        <v>895.04499999999996</v>
      </c>
      <c r="D77" s="2">
        <f t="shared" si="2"/>
        <v>4.1550000000000864</v>
      </c>
      <c r="F77" s="2">
        <v>72</v>
      </c>
      <c r="G77" s="2">
        <v>887.8</v>
      </c>
      <c r="H77" s="2">
        <v>895.04499999999996</v>
      </c>
      <c r="I77" s="2">
        <f t="shared" si="3"/>
        <v>7.2450000000000045</v>
      </c>
    </row>
    <row r="78" spans="1:9" x14ac:dyDescent="0.25">
      <c r="A78" s="2">
        <v>73</v>
      </c>
      <c r="B78" s="2">
        <v>896.9</v>
      </c>
      <c r="C78" s="2">
        <v>895.04499999999996</v>
      </c>
      <c r="D78" s="2">
        <f t="shared" si="2"/>
        <v>1.8550000000000182</v>
      </c>
      <c r="F78" s="2">
        <v>73</v>
      </c>
      <c r="G78" s="2">
        <v>887.3</v>
      </c>
      <c r="H78" s="2">
        <v>895.04499999999996</v>
      </c>
      <c r="I78" s="2">
        <f t="shared" si="3"/>
        <v>7.7450000000000045</v>
      </c>
    </row>
    <row r="79" spans="1:9" x14ac:dyDescent="0.25">
      <c r="A79" s="2">
        <v>74</v>
      </c>
      <c r="B79" s="2">
        <v>892.8</v>
      </c>
      <c r="C79" s="2">
        <v>895.04499999999996</v>
      </c>
      <c r="D79" s="2">
        <f t="shared" si="2"/>
        <v>2.2450000000000045</v>
      </c>
      <c r="F79" s="2">
        <v>74</v>
      </c>
      <c r="G79" s="2">
        <v>885.3</v>
      </c>
      <c r="H79" s="2">
        <v>895.04499999999996</v>
      </c>
      <c r="I79" s="2">
        <f t="shared" si="3"/>
        <v>9.7450000000000045</v>
      </c>
    </row>
    <row r="80" spans="1:9" x14ac:dyDescent="0.25">
      <c r="A80" s="2">
        <v>75</v>
      </c>
      <c r="B80" s="2">
        <v>892.7</v>
      </c>
      <c r="C80" s="2">
        <v>895.04499999999996</v>
      </c>
      <c r="D80" s="2">
        <f t="shared" si="2"/>
        <v>2.3449999999999136</v>
      </c>
      <c r="F80" s="2">
        <v>75</v>
      </c>
      <c r="G80" s="2">
        <v>886.8</v>
      </c>
      <c r="H80" s="2">
        <v>895.04499999999996</v>
      </c>
      <c r="I80" s="2">
        <f t="shared" si="3"/>
        <v>8.2450000000000045</v>
      </c>
    </row>
    <row r="81" spans="1:9" x14ac:dyDescent="0.25">
      <c r="A81" s="2">
        <v>76</v>
      </c>
      <c r="B81" s="2">
        <v>890</v>
      </c>
      <c r="C81" s="2">
        <v>895.04499999999996</v>
      </c>
      <c r="D81" s="2">
        <f t="shared" si="2"/>
        <v>5.0449999999999591</v>
      </c>
      <c r="F81" s="2">
        <v>76</v>
      </c>
      <c r="G81" s="2">
        <v>885.8</v>
      </c>
      <c r="H81" s="2">
        <v>895.04499999999996</v>
      </c>
      <c r="I81" s="2">
        <f t="shared" si="3"/>
        <v>9.2450000000000045</v>
      </c>
    </row>
    <row r="82" spans="1:9" x14ac:dyDescent="0.25">
      <c r="A82" s="2">
        <v>77</v>
      </c>
      <c r="B82" s="2">
        <v>890.6</v>
      </c>
      <c r="C82" s="2">
        <v>895.04499999999996</v>
      </c>
      <c r="D82" s="2">
        <f t="shared" si="2"/>
        <v>4.4449999999999363</v>
      </c>
      <c r="F82" s="2">
        <v>77</v>
      </c>
      <c r="G82" s="2">
        <v>889.7</v>
      </c>
      <c r="H82" s="2">
        <v>895.04499999999996</v>
      </c>
      <c r="I82" s="2">
        <f t="shared" si="3"/>
        <v>5.3449999999999136</v>
      </c>
    </row>
    <row r="83" spans="1:9" x14ac:dyDescent="0.25">
      <c r="A83" s="2">
        <v>78</v>
      </c>
      <c r="B83" s="2">
        <v>891.1</v>
      </c>
      <c r="C83" s="2">
        <v>895.04499999999996</v>
      </c>
      <c r="D83" s="2">
        <f t="shared" si="2"/>
        <v>3.9449999999999363</v>
      </c>
      <c r="F83" s="2">
        <v>78</v>
      </c>
      <c r="G83" s="2">
        <v>883.9</v>
      </c>
      <c r="H83" s="2">
        <v>895.04499999999996</v>
      </c>
      <c r="I83" s="2">
        <f t="shared" si="3"/>
        <v>11.144999999999982</v>
      </c>
    </row>
    <row r="84" spans="1:9" x14ac:dyDescent="0.25">
      <c r="A84" s="2">
        <v>79</v>
      </c>
      <c r="B84" s="2">
        <v>885.6</v>
      </c>
      <c r="C84" s="2">
        <v>895.04499999999996</v>
      </c>
      <c r="D84" s="2">
        <f t="shared" si="2"/>
        <v>9.4449999999999363</v>
      </c>
      <c r="F84" s="2">
        <v>79</v>
      </c>
      <c r="G84" s="2">
        <v>888</v>
      </c>
      <c r="H84" s="2">
        <v>895.04499999999996</v>
      </c>
      <c r="I84" s="2">
        <f t="shared" si="3"/>
        <v>7.0449999999999591</v>
      </c>
    </row>
    <row r="85" spans="1:9" x14ac:dyDescent="0.25">
      <c r="A85" s="2">
        <v>80</v>
      </c>
      <c r="B85" s="2">
        <v>884.1</v>
      </c>
      <c r="C85" s="2">
        <v>895.04499999999996</v>
      </c>
      <c r="D85" s="2">
        <f t="shared" si="2"/>
        <v>10.944999999999936</v>
      </c>
      <c r="F85" s="2">
        <v>80</v>
      </c>
      <c r="G85" s="2">
        <v>886.3</v>
      </c>
      <c r="H85" s="2">
        <v>895.04499999999996</v>
      </c>
      <c r="I85" s="2">
        <f t="shared" si="3"/>
        <v>8.7450000000000045</v>
      </c>
    </row>
    <row r="86" spans="1:9" x14ac:dyDescent="0.25">
      <c r="A86" s="2">
        <v>81</v>
      </c>
      <c r="B86" s="2">
        <v>884.3</v>
      </c>
      <c r="C86" s="2">
        <v>895.04499999999996</v>
      </c>
      <c r="D86" s="2">
        <f t="shared" si="2"/>
        <v>10.745000000000005</v>
      </c>
      <c r="F86" s="2">
        <v>81</v>
      </c>
      <c r="G86" s="2">
        <v>889.1</v>
      </c>
      <c r="H86" s="2">
        <v>895.04499999999996</v>
      </c>
      <c r="I86" s="2">
        <f t="shared" si="3"/>
        <v>5.9449999999999363</v>
      </c>
    </row>
    <row r="87" spans="1:9" x14ac:dyDescent="0.25">
      <c r="A87" s="2">
        <v>82</v>
      </c>
      <c r="B87" s="2">
        <v>887</v>
      </c>
      <c r="C87" s="2">
        <v>895.04499999999996</v>
      </c>
      <c r="D87" s="2">
        <f t="shared" si="2"/>
        <v>8.0449999999999591</v>
      </c>
      <c r="F87" s="2">
        <v>82</v>
      </c>
      <c r="G87" s="2">
        <v>887.8</v>
      </c>
      <c r="H87" s="2">
        <v>895.04499999999996</v>
      </c>
      <c r="I87" s="2">
        <f t="shared" si="3"/>
        <v>7.2450000000000045</v>
      </c>
    </row>
    <row r="88" spans="1:9" x14ac:dyDescent="0.25">
      <c r="A88" s="2">
        <v>83</v>
      </c>
      <c r="B88" s="2">
        <v>892.3</v>
      </c>
      <c r="C88" s="2">
        <v>895.04499999999996</v>
      </c>
      <c r="D88" s="2">
        <f t="shared" si="2"/>
        <v>2.7450000000000045</v>
      </c>
      <c r="F88" s="2">
        <v>83</v>
      </c>
      <c r="G88" s="2">
        <v>888.2</v>
      </c>
      <c r="H88" s="2">
        <v>895.04499999999996</v>
      </c>
      <c r="I88" s="2">
        <f t="shared" si="3"/>
        <v>6.8449999999999136</v>
      </c>
    </row>
    <row r="89" spans="1:9" x14ac:dyDescent="0.25">
      <c r="A89" s="2">
        <v>84</v>
      </c>
      <c r="B89" s="2">
        <v>887.4</v>
      </c>
      <c r="C89" s="2">
        <v>895.04499999999996</v>
      </c>
      <c r="D89" s="2">
        <f t="shared" si="2"/>
        <v>7.6449999999999818</v>
      </c>
      <c r="F89" s="2">
        <v>84</v>
      </c>
      <c r="G89" s="2">
        <v>889</v>
      </c>
      <c r="H89" s="2">
        <v>895.04499999999996</v>
      </c>
      <c r="I89" s="2">
        <f t="shared" si="3"/>
        <v>6.0449999999999591</v>
      </c>
    </row>
    <row r="90" spans="1:9" x14ac:dyDescent="0.25">
      <c r="A90" s="2">
        <v>85</v>
      </c>
      <c r="B90" s="2">
        <v>888.7</v>
      </c>
      <c r="C90" s="2">
        <v>895.04499999999996</v>
      </c>
      <c r="D90" s="2">
        <f t="shared" si="2"/>
        <v>6.3449999999999136</v>
      </c>
      <c r="F90" s="2">
        <v>85</v>
      </c>
      <c r="G90" s="2">
        <v>893.3</v>
      </c>
      <c r="H90" s="2">
        <v>895.04499999999996</v>
      </c>
      <c r="I90" s="2">
        <f t="shared" si="3"/>
        <v>1.7450000000000045</v>
      </c>
    </row>
    <row r="91" spans="1:9" x14ac:dyDescent="0.25">
      <c r="A91" s="2">
        <v>86</v>
      </c>
      <c r="B91" s="2">
        <v>891.4</v>
      </c>
      <c r="C91" s="2">
        <v>895.04499999999996</v>
      </c>
      <c r="D91" s="2">
        <f t="shared" si="2"/>
        <v>3.6449999999999818</v>
      </c>
      <c r="F91" s="2">
        <v>86</v>
      </c>
      <c r="G91" s="2">
        <v>895.5</v>
      </c>
      <c r="H91" s="2">
        <v>895.04499999999996</v>
      </c>
      <c r="I91" s="2">
        <f t="shared" si="3"/>
        <v>0.45500000000004093</v>
      </c>
    </row>
    <row r="92" spans="1:9" x14ac:dyDescent="0.25">
      <c r="A92" s="2">
        <v>87</v>
      </c>
      <c r="B92" s="2">
        <v>895.9</v>
      </c>
      <c r="C92" s="2">
        <v>895.04499999999996</v>
      </c>
      <c r="D92" s="2">
        <f t="shared" si="2"/>
        <v>0.85500000000001819</v>
      </c>
      <c r="F92" s="2">
        <v>87</v>
      </c>
      <c r="G92" s="2">
        <v>897.7</v>
      </c>
      <c r="H92" s="2">
        <v>895.04499999999996</v>
      </c>
      <c r="I92" s="2">
        <f t="shared" si="3"/>
        <v>2.6550000000000864</v>
      </c>
    </row>
    <row r="93" spans="1:9" x14ac:dyDescent="0.25">
      <c r="A93" s="2">
        <v>88</v>
      </c>
      <c r="B93" s="2">
        <v>895.7</v>
      </c>
      <c r="C93" s="2">
        <v>895.04499999999996</v>
      </c>
      <c r="D93" s="2">
        <f t="shared" si="2"/>
        <v>0.6550000000000864</v>
      </c>
      <c r="F93" s="2">
        <v>88</v>
      </c>
      <c r="G93" s="2">
        <v>898.9</v>
      </c>
      <c r="H93" s="2">
        <v>895.04499999999996</v>
      </c>
      <c r="I93" s="2">
        <f t="shared" si="3"/>
        <v>3.8550000000000182</v>
      </c>
    </row>
    <row r="94" spans="1:9" x14ac:dyDescent="0.25">
      <c r="A94" s="2">
        <v>89</v>
      </c>
      <c r="B94" s="2">
        <v>899</v>
      </c>
      <c r="C94" s="2">
        <v>895.04499999999996</v>
      </c>
      <c r="D94" s="2">
        <f t="shared" si="2"/>
        <v>3.9550000000000409</v>
      </c>
      <c r="F94" s="2">
        <v>89</v>
      </c>
      <c r="G94" s="2">
        <v>903.5</v>
      </c>
      <c r="H94" s="2">
        <v>895.04499999999996</v>
      </c>
      <c r="I94" s="2">
        <f t="shared" si="3"/>
        <v>8.4550000000000409</v>
      </c>
    </row>
    <row r="95" spans="1:9" x14ac:dyDescent="0.25">
      <c r="A95" s="2">
        <v>90</v>
      </c>
      <c r="B95" s="2">
        <v>899.5</v>
      </c>
      <c r="C95" s="2">
        <v>895.04499999999996</v>
      </c>
      <c r="D95" s="2">
        <f t="shared" si="2"/>
        <v>4.4550000000000409</v>
      </c>
      <c r="F95" s="2">
        <v>90</v>
      </c>
      <c r="G95" s="2">
        <v>904.1</v>
      </c>
      <c r="H95" s="2">
        <v>895.04499999999996</v>
      </c>
      <c r="I95" s="2">
        <f t="shared" si="3"/>
        <v>9.0550000000000637</v>
      </c>
    </row>
    <row r="96" spans="1:9" x14ac:dyDescent="0.25">
      <c r="A96" s="2">
        <v>91</v>
      </c>
      <c r="B96" s="2">
        <v>902.7</v>
      </c>
      <c r="C96" s="2">
        <v>895.04499999999996</v>
      </c>
      <c r="D96" s="2">
        <f t="shared" si="2"/>
        <v>7.6550000000000864</v>
      </c>
      <c r="F96" s="2">
        <v>91</v>
      </c>
      <c r="G96" s="2">
        <v>907.4</v>
      </c>
      <c r="H96" s="2">
        <v>895.04499999999996</v>
      </c>
      <c r="I96" s="2">
        <f t="shared" si="3"/>
        <v>12.355000000000018</v>
      </c>
    </row>
    <row r="97" spans="1:9" x14ac:dyDescent="0.25">
      <c r="A97" s="2">
        <v>92</v>
      </c>
      <c r="B97" s="2">
        <v>906.4</v>
      </c>
      <c r="C97" s="2">
        <v>895.04499999999996</v>
      </c>
      <c r="D97" s="2">
        <f t="shared" si="2"/>
        <v>11.355000000000018</v>
      </c>
      <c r="F97" s="2">
        <v>92</v>
      </c>
      <c r="G97" s="2">
        <v>911.3</v>
      </c>
      <c r="H97" s="2">
        <v>895.04499999999996</v>
      </c>
      <c r="I97" s="2">
        <f t="shared" si="3"/>
        <v>16.254999999999995</v>
      </c>
    </row>
    <row r="98" spans="1:9" x14ac:dyDescent="0.25">
      <c r="A98" s="2">
        <v>93</v>
      </c>
      <c r="B98" s="2">
        <v>909.3</v>
      </c>
      <c r="C98" s="2">
        <v>895.04499999999996</v>
      </c>
      <c r="D98" s="2">
        <f t="shared" si="2"/>
        <v>14.254999999999995</v>
      </c>
      <c r="F98" s="2">
        <v>93</v>
      </c>
      <c r="G98" s="2">
        <v>916.4</v>
      </c>
      <c r="H98" s="2">
        <v>895.04499999999996</v>
      </c>
      <c r="I98" s="2">
        <f t="shared" si="3"/>
        <v>21.355000000000018</v>
      </c>
    </row>
    <row r="99" spans="1:9" x14ac:dyDescent="0.25">
      <c r="A99" s="2">
        <v>94</v>
      </c>
      <c r="B99" s="2">
        <v>911.7</v>
      </c>
      <c r="C99" s="2">
        <v>895.04499999999996</v>
      </c>
      <c r="D99" s="2">
        <f t="shared" si="2"/>
        <v>16.655000000000086</v>
      </c>
      <c r="F99" s="2">
        <v>94</v>
      </c>
      <c r="G99" s="2">
        <v>915.7</v>
      </c>
      <c r="H99" s="2">
        <v>895.04499999999996</v>
      </c>
      <c r="I99" s="2">
        <f t="shared" si="3"/>
        <v>20.655000000000086</v>
      </c>
    </row>
    <row r="100" spans="1:9" x14ac:dyDescent="0.25">
      <c r="A100" s="2">
        <v>95</v>
      </c>
      <c r="B100" s="2">
        <v>916.5</v>
      </c>
      <c r="C100" s="2">
        <v>895.04499999999996</v>
      </c>
      <c r="D100" s="2">
        <f t="shared" si="2"/>
        <v>21.455000000000041</v>
      </c>
      <c r="F100" s="2">
        <v>95</v>
      </c>
      <c r="G100" s="2">
        <v>921.2</v>
      </c>
      <c r="H100" s="2">
        <v>895.04499999999996</v>
      </c>
      <c r="I100" s="2">
        <f t="shared" si="3"/>
        <v>26.155000000000086</v>
      </c>
    </row>
    <row r="101" spans="1:9" x14ac:dyDescent="0.25">
      <c r="A101" s="2">
        <v>96</v>
      </c>
      <c r="B101" s="2">
        <v>921.8</v>
      </c>
      <c r="C101" s="2">
        <v>895.04499999999996</v>
      </c>
      <c r="D101" s="2">
        <f t="shared" si="2"/>
        <v>26.754999999999995</v>
      </c>
      <c r="F101" s="2">
        <v>96</v>
      </c>
      <c r="G101" s="2">
        <v>922.9</v>
      </c>
      <c r="H101" s="2">
        <v>895.04499999999996</v>
      </c>
      <c r="I101" s="2">
        <f t="shared" si="3"/>
        <v>27.855000000000018</v>
      </c>
    </row>
    <row r="102" spans="1:9" x14ac:dyDescent="0.25">
      <c r="A102" s="2">
        <v>97</v>
      </c>
      <c r="B102" s="2">
        <v>923.7</v>
      </c>
      <c r="C102" s="2">
        <v>895.04499999999996</v>
      </c>
      <c r="D102" s="2">
        <f t="shared" si="2"/>
        <v>28.655000000000086</v>
      </c>
      <c r="F102" s="2">
        <v>97</v>
      </c>
      <c r="G102" s="2">
        <v>929</v>
      </c>
      <c r="H102" s="2">
        <v>895.04499999999996</v>
      </c>
      <c r="I102" s="2">
        <f t="shared" si="3"/>
        <v>33.955000000000041</v>
      </c>
    </row>
    <row r="103" spans="1:9" x14ac:dyDescent="0.25">
      <c r="A103" s="2">
        <v>98</v>
      </c>
      <c r="B103" s="2">
        <v>932.5</v>
      </c>
      <c r="C103" s="2">
        <v>895.04499999999996</v>
      </c>
      <c r="D103" s="2">
        <f t="shared" si="2"/>
        <v>37.455000000000041</v>
      </c>
      <c r="F103" s="2">
        <v>98</v>
      </c>
      <c r="G103" s="2">
        <v>931.2</v>
      </c>
      <c r="H103" s="2">
        <v>895.04499999999996</v>
      </c>
      <c r="I103" s="2">
        <f t="shared" si="3"/>
        <v>36.155000000000086</v>
      </c>
    </row>
    <row r="104" spans="1:9" x14ac:dyDescent="0.25">
      <c r="A104" s="2">
        <v>99</v>
      </c>
      <c r="B104" s="2">
        <v>938.5</v>
      </c>
      <c r="C104" s="2">
        <v>895.04499999999996</v>
      </c>
      <c r="D104" s="2">
        <f t="shared" si="2"/>
        <v>43.455000000000041</v>
      </c>
      <c r="F104" s="2">
        <v>99</v>
      </c>
      <c r="G104" s="2">
        <v>940</v>
      </c>
      <c r="H104" s="2">
        <v>895.04499999999996</v>
      </c>
      <c r="I104" s="2">
        <f t="shared" si="3"/>
        <v>44.955000000000041</v>
      </c>
    </row>
    <row r="105" spans="1:9" x14ac:dyDescent="0.25">
      <c r="A105" s="2">
        <v>100</v>
      </c>
      <c r="B105" s="2">
        <v>938.3</v>
      </c>
      <c r="C105" s="2">
        <v>895.04499999999996</v>
      </c>
      <c r="D105" s="2">
        <f t="shared" si="2"/>
        <v>43.254999999999995</v>
      </c>
      <c r="F105" s="2">
        <v>100</v>
      </c>
      <c r="G105" s="2">
        <v>941.8</v>
      </c>
      <c r="H105" s="2">
        <v>895.04499999999996</v>
      </c>
      <c r="I105" s="2">
        <f t="shared" si="3"/>
        <v>46.754999999999995</v>
      </c>
    </row>
    <row r="106" spans="1:9" x14ac:dyDescent="0.25">
      <c r="A106" s="2">
        <v>101</v>
      </c>
      <c r="B106" s="2">
        <v>948.4</v>
      </c>
      <c r="C106" s="2">
        <v>895.04499999999996</v>
      </c>
      <c r="D106" s="2">
        <f t="shared" si="2"/>
        <v>53.355000000000018</v>
      </c>
      <c r="F106" s="2">
        <v>101</v>
      </c>
      <c r="G106" s="2">
        <v>950.2</v>
      </c>
      <c r="H106" s="2">
        <v>895.04499999999996</v>
      </c>
      <c r="I106" s="2">
        <f t="shared" si="3"/>
        <v>55.155000000000086</v>
      </c>
    </row>
    <row r="107" spans="1:9" x14ac:dyDescent="0.25">
      <c r="A107" s="2">
        <v>102</v>
      </c>
      <c r="B107" s="2">
        <v>953</v>
      </c>
      <c r="C107" s="2">
        <v>895.04499999999996</v>
      </c>
      <c r="D107" s="2">
        <f t="shared" si="2"/>
        <v>57.955000000000041</v>
      </c>
      <c r="F107" s="2">
        <v>102</v>
      </c>
      <c r="G107" s="2">
        <v>951.9</v>
      </c>
      <c r="H107" s="2">
        <v>895.04499999999996</v>
      </c>
      <c r="I107" s="2">
        <f t="shared" si="3"/>
        <v>56.855000000000018</v>
      </c>
    </row>
    <row r="108" spans="1:9" x14ac:dyDescent="0.25">
      <c r="A108" s="2">
        <v>103</v>
      </c>
      <c r="B108" s="2">
        <v>960</v>
      </c>
      <c r="C108" s="2">
        <v>895.04499999999996</v>
      </c>
      <c r="D108" s="2">
        <f t="shared" si="2"/>
        <v>64.955000000000041</v>
      </c>
      <c r="F108" s="2">
        <v>103</v>
      </c>
      <c r="G108" s="2">
        <v>963.2</v>
      </c>
      <c r="H108" s="2">
        <v>895.04499999999996</v>
      </c>
      <c r="I108" s="2">
        <f t="shared" si="3"/>
        <v>68.155000000000086</v>
      </c>
    </row>
    <row r="109" spans="1:9" x14ac:dyDescent="0.25">
      <c r="A109" s="2">
        <v>104</v>
      </c>
      <c r="B109" s="2">
        <v>967.3</v>
      </c>
      <c r="C109" s="2">
        <v>895.04499999999996</v>
      </c>
      <c r="D109" s="2">
        <f t="shared" si="2"/>
        <v>72.254999999999995</v>
      </c>
      <c r="F109" s="2">
        <v>104</v>
      </c>
      <c r="G109" s="2">
        <v>964.5</v>
      </c>
      <c r="H109" s="2">
        <v>895.04499999999996</v>
      </c>
      <c r="I109" s="2">
        <f t="shared" si="3"/>
        <v>69.455000000000041</v>
      </c>
    </row>
    <row r="110" spans="1:9" x14ac:dyDescent="0.25">
      <c r="A110" s="2">
        <v>105</v>
      </c>
      <c r="B110" s="2">
        <v>974.8</v>
      </c>
      <c r="C110" s="2">
        <v>895.04499999999996</v>
      </c>
      <c r="D110" s="2">
        <f t="shared" si="2"/>
        <v>79.754999999999995</v>
      </c>
      <c r="F110" s="2">
        <v>105</v>
      </c>
      <c r="G110" s="2">
        <v>975.9</v>
      </c>
      <c r="H110" s="2">
        <v>895.04499999999996</v>
      </c>
      <c r="I110" s="2">
        <f t="shared" si="3"/>
        <v>80.855000000000018</v>
      </c>
    </row>
    <row r="111" spans="1:9" x14ac:dyDescent="0.25">
      <c r="A111" s="2">
        <v>106</v>
      </c>
      <c r="B111" s="2">
        <v>983.3</v>
      </c>
      <c r="C111" s="2">
        <v>895.04499999999996</v>
      </c>
      <c r="D111" s="2">
        <f t="shared" si="2"/>
        <v>88.254999999999995</v>
      </c>
      <c r="F111" s="2">
        <v>106</v>
      </c>
      <c r="G111" s="2">
        <v>977.6</v>
      </c>
      <c r="H111" s="2">
        <v>895.04499999999996</v>
      </c>
      <c r="I111" s="2">
        <f t="shared" si="3"/>
        <v>82.555000000000064</v>
      </c>
    </row>
    <row r="112" spans="1:9" x14ac:dyDescent="0.25">
      <c r="A112" s="2">
        <v>107</v>
      </c>
      <c r="B112" s="2">
        <v>993.2</v>
      </c>
      <c r="C112" s="2">
        <v>895.04499999999996</v>
      </c>
      <c r="D112" s="2">
        <f t="shared" si="2"/>
        <v>98.155000000000086</v>
      </c>
      <c r="F112" s="2">
        <v>107</v>
      </c>
      <c r="G112" s="2">
        <v>991.9</v>
      </c>
      <c r="H112" s="2">
        <v>895.04499999999996</v>
      </c>
      <c r="I112" s="2">
        <f t="shared" si="3"/>
        <v>96.855000000000018</v>
      </c>
    </row>
    <row r="113" spans="1:9" x14ac:dyDescent="0.25">
      <c r="A113" s="2">
        <v>108</v>
      </c>
      <c r="B113" s="2">
        <v>999.1</v>
      </c>
      <c r="C113" s="2">
        <v>895.04499999999996</v>
      </c>
      <c r="D113" s="2">
        <f t="shared" si="2"/>
        <v>104.05500000000006</v>
      </c>
      <c r="F113" s="2">
        <v>108</v>
      </c>
      <c r="G113" s="2">
        <v>994.6</v>
      </c>
      <c r="H113" s="2">
        <v>895.04499999999996</v>
      </c>
      <c r="I113" s="2">
        <f t="shared" si="3"/>
        <v>99.555000000000064</v>
      </c>
    </row>
    <row r="114" spans="1:9" x14ac:dyDescent="0.25">
      <c r="A114" s="2">
        <v>109</v>
      </c>
      <c r="B114" s="2">
        <v>1008.4</v>
      </c>
      <c r="C114" s="2">
        <v>895.04499999999996</v>
      </c>
      <c r="D114" s="2">
        <f t="shared" si="2"/>
        <v>113.35500000000002</v>
      </c>
      <c r="F114" s="2">
        <v>109</v>
      </c>
      <c r="G114" s="2">
        <v>1001.1</v>
      </c>
      <c r="H114" s="2">
        <v>895.04499999999996</v>
      </c>
      <c r="I114" s="2">
        <f t="shared" si="3"/>
        <v>106.05500000000006</v>
      </c>
    </row>
    <row r="115" spans="1:9" x14ac:dyDescent="0.25">
      <c r="A115" s="2">
        <v>110</v>
      </c>
      <c r="B115" s="2">
        <v>1016.3</v>
      </c>
      <c r="C115" s="2">
        <v>895.04499999999996</v>
      </c>
      <c r="D115" s="2">
        <f t="shared" si="2"/>
        <v>121.255</v>
      </c>
      <c r="F115" s="2">
        <v>110</v>
      </c>
      <c r="G115" s="2">
        <v>1008.3</v>
      </c>
      <c r="H115" s="2">
        <v>895.04499999999996</v>
      </c>
      <c r="I115" s="2">
        <f t="shared" si="3"/>
        <v>113.255</v>
      </c>
    </row>
    <row r="116" spans="1:9" x14ac:dyDescent="0.25">
      <c r="A116" s="2">
        <v>111</v>
      </c>
      <c r="B116" s="2">
        <v>1031.4000000000001</v>
      </c>
      <c r="C116" s="2">
        <v>895.04499999999996</v>
      </c>
      <c r="D116" s="2">
        <f t="shared" si="2"/>
        <v>136.35500000000013</v>
      </c>
      <c r="F116" s="2">
        <v>111</v>
      </c>
      <c r="G116" s="2">
        <v>1020.6</v>
      </c>
      <c r="H116" s="2">
        <v>895.04499999999996</v>
      </c>
      <c r="I116" s="2">
        <f t="shared" si="3"/>
        <v>125.55500000000006</v>
      </c>
    </row>
    <row r="117" spans="1:9" x14ac:dyDescent="0.25">
      <c r="A117" s="2">
        <v>112</v>
      </c>
      <c r="B117" s="2">
        <v>1039.2</v>
      </c>
      <c r="C117" s="2">
        <v>895.04499999999996</v>
      </c>
      <c r="D117" s="2">
        <f t="shared" si="2"/>
        <v>144.15500000000009</v>
      </c>
      <c r="F117" s="2">
        <v>112</v>
      </c>
      <c r="G117" s="2">
        <v>1027</v>
      </c>
      <c r="H117" s="2">
        <v>895.04499999999996</v>
      </c>
      <c r="I117" s="2">
        <f t="shared" si="3"/>
        <v>131.95500000000004</v>
      </c>
    </row>
    <row r="118" spans="1:9" x14ac:dyDescent="0.25">
      <c r="A118" s="2">
        <v>113</v>
      </c>
      <c r="B118" s="2">
        <v>1049.9000000000001</v>
      </c>
      <c r="C118" s="2">
        <v>895.04499999999996</v>
      </c>
      <c r="D118" s="2">
        <f t="shared" si="2"/>
        <v>154.85500000000013</v>
      </c>
      <c r="F118" s="2">
        <v>113</v>
      </c>
      <c r="G118" s="2">
        <v>1038.9000000000001</v>
      </c>
      <c r="H118" s="2">
        <v>895.04499999999996</v>
      </c>
      <c r="I118" s="2">
        <f t="shared" si="3"/>
        <v>143.85500000000013</v>
      </c>
    </row>
    <row r="119" spans="1:9" x14ac:dyDescent="0.25">
      <c r="A119" s="2">
        <v>114</v>
      </c>
      <c r="B119" s="2">
        <v>1058.8</v>
      </c>
      <c r="C119" s="2">
        <v>895.04499999999996</v>
      </c>
      <c r="D119" s="2">
        <f t="shared" si="2"/>
        <v>163.755</v>
      </c>
      <c r="F119" s="2">
        <v>114</v>
      </c>
      <c r="G119" s="2">
        <v>1040.9000000000001</v>
      </c>
      <c r="H119" s="2">
        <v>895.04499999999996</v>
      </c>
      <c r="I119" s="2">
        <f t="shared" si="3"/>
        <v>145.85500000000013</v>
      </c>
    </row>
    <row r="120" spans="1:9" x14ac:dyDescent="0.25">
      <c r="A120" s="2">
        <v>115</v>
      </c>
      <c r="B120" s="2">
        <v>1070</v>
      </c>
      <c r="C120" s="2">
        <v>895.04499999999996</v>
      </c>
      <c r="D120" s="2">
        <f t="shared" si="2"/>
        <v>174.95500000000004</v>
      </c>
      <c r="F120" s="2">
        <v>115</v>
      </c>
      <c r="G120" s="2">
        <v>1056.9000000000001</v>
      </c>
      <c r="H120" s="2">
        <v>895.04499999999996</v>
      </c>
      <c r="I120" s="2">
        <f t="shared" si="3"/>
        <v>161.85500000000013</v>
      </c>
    </row>
    <row r="121" spans="1:9" x14ac:dyDescent="0.25">
      <c r="A121" s="2">
        <v>116</v>
      </c>
      <c r="B121" s="2">
        <v>1080.3</v>
      </c>
      <c r="C121" s="2">
        <v>895.04499999999996</v>
      </c>
      <c r="D121" s="2">
        <f t="shared" si="2"/>
        <v>185.255</v>
      </c>
      <c r="F121" s="2">
        <v>116</v>
      </c>
      <c r="G121" s="2">
        <v>1066.5999999999999</v>
      </c>
      <c r="H121" s="2">
        <v>895.04499999999996</v>
      </c>
      <c r="I121" s="2">
        <f t="shared" si="3"/>
        <v>171.55499999999995</v>
      </c>
    </row>
    <row r="122" spans="1:9" x14ac:dyDescent="0.25">
      <c r="A122" s="2">
        <v>117</v>
      </c>
      <c r="B122" s="2">
        <v>1097.5</v>
      </c>
      <c r="C122" s="2">
        <v>895.04499999999996</v>
      </c>
      <c r="D122" s="2">
        <f t="shared" si="2"/>
        <v>202.45500000000004</v>
      </c>
      <c r="F122" s="2">
        <v>117</v>
      </c>
      <c r="G122" s="2">
        <v>1081.5</v>
      </c>
      <c r="H122" s="2">
        <v>895.04499999999996</v>
      </c>
      <c r="I122" s="2">
        <f t="shared" si="3"/>
        <v>186.45500000000004</v>
      </c>
    </row>
    <row r="123" spans="1:9" x14ac:dyDescent="0.25">
      <c r="A123" s="2">
        <v>118</v>
      </c>
      <c r="B123" s="2">
        <v>1110.3</v>
      </c>
      <c r="C123" s="2">
        <v>895.04499999999996</v>
      </c>
      <c r="D123" s="2">
        <f t="shared" si="2"/>
        <v>215.255</v>
      </c>
      <c r="F123" s="2">
        <v>118</v>
      </c>
      <c r="G123" s="2">
        <v>1085.0999999999999</v>
      </c>
      <c r="H123" s="2">
        <v>895.04499999999996</v>
      </c>
      <c r="I123" s="2">
        <f t="shared" si="3"/>
        <v>190.05499999999995</v>
      </c>
    </row>
    <row r="124" spans="1:9" x14ac:dyDescent="0.25">
      <c r="A124" s="2">
        <v>119</v>
      </c>
      <c r="B124" s="2">
        <v>1120.9000000000001</v>
      </c>
      <c r="C124" s="2">
        <v>895.04499999999996</v>
      </c>
      <c r="D124" s="2">
        <f t="shared" si="2"/>
        <v>225.85500000000013</v>
      </c>
      <c r="F124" s="2">
        <v>119</v>
      </c>
      <c r="G124" s="2">
        <v>1101</v>
      </c>
      <c r="H124" s="2">
        <v>895.04499999999996</v>
      </c>
      <c r="I124" s="2">
        <f t="shared" si="3"/>
        <v>205.95500000000004</v>
      </c>
    </row>
    <row r="125" spans="1:9" x14ac:dyDescent="0.25">
      <c r="A125" s="2">
        <v>120</v>
      </c>
      <c r="B125" s="2">
        <v>1134.5</v>
      </c>
      <c r="C125" s="2">
        <v>895.04499999999996</v>
      </c>
      <c r="D125" s="2">
        <f t="shared" si="2"/>
        <v>239.45500000000004</v>
      </c>
      <c r="F125" s="2">
        <v>120</v>
      </c>
      <c r="G125" s="2">
        <v>1108.4000000000001</v>
      </c>
      <c r="H125" s="2">
        <v>895.04499999999996</v>
      </c>
      <c r="I125" s="2">
        <f t="shared" si="3"/>
        <v>213.35500000000013</v>
      </c>
    </row>
    <row r="126" spans="1:9" x14ac:dyDescent="0.25">
      <c r="A126" s="2">
        <v>121</v>
      </c>
      <c r="B126" s="2">
        <v>1147.4000000000001</v>
      </c>
      <c r="C126" s="2">
        <v>895.04499999999996</v>
      </c>
      <c r="D126" s="2">
        <f t="shared" si="2"/>
        <v>252.35500000000013</v>
      </c>
      <c r="F126" s="2">
        <v>121</v>
      </c>
      <c r="G126" s="2">
        <v>1123.7</v>
      </c>
      <c r="H126" s="2">
        <v>895.04499999999996</v>
      </c>
      <c r="I126" s="2">
        <f t="shared" si="3"/>
        <v>228.65500000000009</v>
      </c>
    </row>
    <row r="127" spans="1:9" x14ac:dyDescent="0.25">
      <c r="A127" s="2">
        <v>122</v>
      </c>
      <c r="B127" s="2">
        <v>1158.2</v>
      </c>
      <c r="C127" s="2">
        <v>895.04499999999996</v>
      </c>
      <c r="D127" s="2">
        <f t="shared" si="2"/>
        <v>263.15500000000009</v>
      </c>
      <c r="F127" s="2">
        <v>122</v>
      </c>
      <c r="G127" s="2">
        <v>1131.9000000000001</v>
      </c>
      <c r="H127" s="2">
        <v>895.04499999999996</v>
      </c>
      <c r="I127" s="2">
        <f t="shared" si="3"/>
        <v>236.85500000000013</v>
      </c>
    </row>
    <row r="128" spans="1:9" x14ac:dyDescent="0.25">
      <c r="A128" s="2">
        <v>123</v>
      </c>
      <c r="B128" s="2">
        <v>1177.5</v>
      </c>
      <c r="C128" s="2">
        <v>895.04499999999996</v>
      </c>
      <c r="D128" s="2">
        <f t="shared" si="2"/>
        <v>282.45500000000004</v>
      </c>
      <c r="F128" s="2">
        <v>123</v>
      </c>
      <c r="G128" s="2">
        <v>1148.5999999999999</v>
      </c>
      <c r="H128" s="2">
        <v>895.04499999999996</v>
      </c>
      <c r="I128" s="2">
        <f t="shared" si="3"/>
        <v>253.55499999999995</v>
      </c>
    </row>
    <row r="129" spans="1:9" x14ac:dyDescent="0.25">
      <c r="A129" s="2">
        <v>124</v>
      </c>
      <c r="B129" s="2">
        <v>1192.4000000000001</v>
      </c>
      <c r="C129" s="2">
        <v>895.04499999999996</v>
      </c>
      <c r="D129" s="2">
        <f t="shared" si="2"/>
        <v>297.35500000000013</v>
      </c>
      <c r="F129" s="2">
        <v>124</v>
      </c>
      <c r="G129" s="2">
        <v>1157.9000000000001</v>
      </c>
      <c r="H129" s="2">
        <v>895.04499999999996</v>
      </c>
      <c r="I129" s="2">
        <f t="shared" si="3"/>
        <v>262.85500000000013</v>
      </c>
    </row>
    <row r="130" spans="1:9" x14ac:dyDescent="0.25">
      <c r="A130" s="2">
        <v>125</v>
      </c>
      <c r="B130" s="2">
        <v>1206.5</v>
      </c>
      <c r="C130" s="2">
        <v>895.04499999999996</v>
      </c>
      <c r="D130" s="2">
        <f t="shared" si="2"/>
        <v>311.45500000000004</v>
      </c>
      <c r="F130" s="2">
        <v>125</v>
      </c>
      <c r="G130" s="2">
        <v>1176.2</v>
      </c>
      <c r="H130" s="2">
        <v>895.04499999999996</v>
      </c>
      <c r="I130" s="2">
        <f t="shared" si="3"/>
        <v>281.15500000000009</v>
      </c>
    </row>
    <row r="131" spans="1:9" x14ac:dyDescent="0.25">
      <c r="A131" s="2">
        <v>126</v>
      </c>
      <c r="B131" s="2">
        <v>1221.3</v>
      </c>
      <c r="C131" s="2">
        <v>895.04499999999996</v>
      </c>
      <c r="D131" s="2">
        <f t="shared" si="2"/>
        <v>326.255</v>
      </c>
      <c r="F131" s="2">
        <v>126</v>
      </c>
      <c r="G131" s="2">
        <v>1184.8</v>
      </c>
      <c r="H131" s="2">
        <v>895.04499999999996</v>
      </c>
      <c r="I131" s="2">
        <f t="shared" si="3"/>
        <v>289.755</v>
      </c>
    </row>
    <row r="132" spans="1:9" x14ac:dyDescent="0.25">
      <c r="A132" s="2">
        <v>127</v>
      </c>
      <c r="B132" s="2">
        <v>1240.2</v>
      </c>
      <c r="C132" s="2">
        <v>895.04499999999996</v>
      </c>
      <c r="D132" s="2">
        <f t="shared" si="2"/>
        <v>345.15500000000009</v>
      </c>
      <c r="F132" s="2">
        <v>127</v>
      </c>
      <c r="G132" s="2">
        <v>1200.2</v>
      </c>
      <c r="H132" s="2">
        <v>895.04499999999996</v>
      </c>
      <c r="I132" s="2">
        <f t="shared" si="3"/>
        <v>305.15500000000009</v>
      </c>
    </row>
    <row r="133" spans="1:9" x14ac:dyDescent="0.25">
      <c r="A133" s="2">
        <v>128</v>
      </c>
      <c r="B133" s="2">
        <v>1251</v>
      </c>
      <c r="C133" s="2">
        <v>895.04499999999996</v>
      </c>
      <c r="D133" s="2">
        <f t="shared" si="2"/>
        <v>355.95500000000004</v>
      </c>
      <c r="F133" s="2">
        <v>128</v>
      </c>
      <c r="G133" s="2">
        <v>1214.8</v>
      </c>
      <c r="H133" s="2">
        <v>895.04499999999996</v>
      </c>
      <c r="I133" s="2">
        <f t="shared" si="3"/>
        <v>319.755</v>
      </c>
    </row>
    <row r="134" spans="1:9" x14ac:dyDescent="0.25">
      <c r="A134" s="2">
        <v>129</v>
      </c>
      <c r="B134" s="2">
        <v>1273.4000000000001</v>
      </c>
      <c r="C134" s="2">
        <v>895.04499999999996</v>
      </c>
      <c r="D134" s="2">
        <f t="shared" si="2"/>
        <v>378.35500000000013</v>
      </c>
      <c r="F134" s="2">
        <v>129</v>
      </c>
      <c r="G134" s="2">
        <v>1229.9000000000001</v>
      </c>
      <c r="H134" s="2">
        <v>895.04499999999996</v>
      </c>
      <c r="I134" s="2">
        <f t="shared" si="3"/>
        <v>334.85500000000013</v>
      </c>
    </row>
    <row r="135" spans="1:9" x14ac:dyDescent="0.25">
      <c r="A135" s="2">
        <v>130</v>
      </c>
      <c r="B135" s="2">
        <v>1288.2</v>
      </c>
      <c r="C135" s="2">
        <v>895.04499999999996</v>
      </c>
      <c r="D135" s="2">
        <f t="shared" ref="D135:D165" si="4">ABS(B135-C135)</f>
        <v>393.15500000000009</v>
      </c>
      <c r="F135" s="2">
        <v>130</v>
      </c>
      <c r="G135" s="2">
        <v>1242.8</v>
      </c>
      <c r="H135" s="2">
        <v>895.04499999999996</v>
      </c>
      <c r="I135" s="2">
        <f t="shared" ref="I135:I165" si="5">ABS(G135-H135)</f>
        <v>347.755</v>
      </c>
    </row>
    <row r="136" spans="1:9" x14ac:dyDescent="0.25">
      <c r="A136" s="2">
        <v>131</v>
      </c>
      <c r="B136" s="2">
        <v>1308.9000000000001</v>
      </c>
      <c r="C136" s="2">
        <v>895.04499999999996</v>
      </c>
      <c r="D136" s="2">
        <f t="shared" si="4"/>
        <v>413.85500000000013</v>
      </c>
      <c r="F136" s="2">
        <v>131</v>
      </c>
      <c r="G136" s="2">
        <v>1265.0999999999999</v>
      </c>
      <c r="H136" s="2">
        <v>895.04499999999996</v>
      </c>
      <c r="I136" s="2">
        <f t="shared" si="5"/>
        <v>370.05499999999995</v>
      </c>
    </row>
    <row r="137" spans="1:9" x14ac:dyDescent="0.25">
      <c r="A137" s="2">
        <v>132</v>
      </c>
      <c r="B137" s="2">
        <v>1327</v>
      </c>
      <c r="C137" s="2">
        <v>895.04499999999996</v>
      </c>
      <c r="D137" s="2">
        <f t="shared" si="4"/>
        <v>431.95500000000004</v>
      </c>
      <c r="F137" s="2">
        <v>132</v>
      </c>
      <c r="G137" s="2">
        <v>1277</v>
      </c>
      <c r="H137" s="2">
        <v>895.04499999999996</v>
      </c>
      <c r="I137" s="2">
        <f t="shared" si="5"/>
        <v>381.95500000000004</v>
      </c>
    </row>
    <row r="138" spans="1:9" x14ac:dyDescent="0.25">
      <c r="A138" s="2">
        <v>133</v>
      </c>
      <c r="B138" s="2">
        <v>1348.7</v>
      </c>
      <c r="C138" s="2">
        <v>895.04499999999996</v>
      </c>
      <c r="D138" s="2">
        <f t="shared" si="4"/>
        <v>453.65500000000009</v>
      </c>
      <c r="F138" s="2">
        <v>133</v>
      </c>
      <c r="G138" s="2">
        <v>1298.3</v>
      </c>
      <c r="H138" s="2">
        <v>895.04499999999996</v>
      </c>
      <c r="I138" s="2">
        <f t="shared" si="5"/>
        <v>403.255</v>
      </c>
    </row>
    <row r="139" spans="1:9" x14ac:dyDescent="0.25">
      <c r="A139" s="2">
        <v>134</v>
      </c>
      <c r="B139" s="2">
        <v>1365.5</v>
      </c>
      <c r="C139" s="2">
        <v>895.04499999999996</v>
      </c>
      <c r="D139" s="2">
        <f t="shared" si="4"/>
        <v>470.45500000000004</v>
      </c>
      <c r="F139" s="2">
        <v>134</v>
      </c>
      <c r="G139" s="2">
        <v>1314.9</v>
      </c>
      <c r="H139" s="2">
        <v>895.04499999999996</v>
      </c>
      <c r="I139" s="2">
        <f t="shared" si="5"/>
        <v>419.85500000000013</v>
      </c>
    </row>
    <row r="140" spans="1:9" x14ac:dyDescent="0.25">
      <c r="A140" s="2">
        <v>135</v>
      </c>
      <c r="B140" s="2">
        <v>1385.2</v>
      </c>
      <c r="C140" s="2">
        <v>895.04499999999996</v>
      </c>
      <c r="D140" s="2">
        <f t="shared" si="4"/>
        <v>490.15500000000009</v>
      </c>
      <c r="F140" s="2">
        <v>135</v>
      </c>
      <c r="G140" s="2">
        <v>1336</v>
      </c>
      <c r="H140" s="2">
        <v>895.04499999999996</v>
      </c>
      <c r="I140" s="2">
        <f t="shared" si="5"/>
        <v>440.95500000000004</v>
      </c>
    </row>
    <row r="141" spans="1:9" x14ac:dyDescent="0.25">
      <c r="A141" s="2">
        <v>136</v>
      </c>
      <c r="B141" s="2">
        <v>1404.2</v>
      </c>
      <c r="C141" s="2">
        <v>895.04499999999996</v>
      </c>
      <c r="D141" s="2">
        <f t="shared" si="4"/>
        <v>509.15500000000009</v>
      </c>
      <c r="F141" s="2">
        <v>136</v>
      </c>
      <c r="G141" s="2">
        <v>1350.8</v>
      </c>
      <c r="H141" s="2">
        <v>895.04499999999996</v>
      </c>
      <c r="I141" s="2">
        <f t="shared" si="5"/>
        <v>455.755</v>
      </c>
    </row>
    <row r="142" spans="1:9" x14ac:dyDescent="0.25">
      <c r="A142" s="2">
        <v>137</v>
      </c>
      <c r="B142" s="2">
        <v>1428.1</v>
      </c>
      <c r="C142" s="2">
        <v>895.04499999999996</v>
      </c>
      <c r="D142" s="2">
        <f t="shared" si="4"/>
        <v>533.05499999999995</v>
      </c>
      <c r="F142" s="2">
        <v>137</v>
      </c>
      <c r="G142" s="2">
        <v>1373.5</v>
      </c>
      <c r="H142" s="2">
        <v>895.04499999999996</v>
      </c>
      <c r="I142" s="2">
        <f t="shared" si="5"/>
        <v>478.45500000000004</v>
      </c>
    </row>
    <row r="143" spans="1:9" x14ac:dyDescent="0.25">
      <c r="A143" s="2">
        <v>138</v>
      </c>
      <c r="B143" s="2">
        <v>1448.7</v>
      </c>
      <c r="C143" s="2">
        <v>895.04499999999996</v>
      </c>
      <c r="D143" s="2">
        <f t="shared" si="4"/>
        <v>553.65500000000009</v>
      </c>
      <c r="F143" s="2">
        <v>138</v>
      </c>
      <c r="G143" s="2">
        <v>1391.5</v>
      </c>
      <c r="H143" s="2">
        <v>895.04499999999996</v>
      </c>
      <c r="I143" s="2">
        <f t="shared" si="5"/>
        <v>496.45500000000004</v>
      </c>
    </row>
    <row r="144" spans="1:9" x14ac:dyDescent="0.25">
      <c r="A144" s="2">
        <v>139</v>
      </c>
      <c r="B144" s="2">
        <v>1472.3</v>
      </c>
      <c r="C144" s="2">
        <v>895.04499999999996</v>
      </c>
      <c r="D144" s="2">
        <f t="shared" si="4"/>
        <v>577.255</v>
      </c>
      <c r="F144" s="2">
        <v>139</v>
      </c>
      <c r="G144" s="2">
        <v>1415</v>
      </c>
      <c r="H144" s="2">
        <v>895.04499999999996</v>
      </c>
      <c r="I144" s="2">
        <f t="shared" si="5"/>
        <v>519.95500000000004</v>
      </c>
    </row>
    <row r="145" spans="1:9" x14ac:dyDescent="0.25">
      <c r="A145" s="2">
        <v>140</v>
      </c>
      <c r="B145" s="2">
        <v>1491.8</v>
      </c>
      <c r="C145" s="2">
        <v>895.04499999999996</v>
      </c>
      <c r="D145" s="2">
        <f t="shared" si="4"/>
        <v>596.755</v>
      </c>
      <c r="F145" s="2">
        <v>140</v>
      </c>
      <c r="G145" s="2">
        <v>1432.7</v>
      </c>
      <c r="H145" s="2">
        <v>895.04499999999996</v>
      </c>
      <c r="I145" s="2">
        <f t="shared" si="5"/>
        <v>537.65500000000009</v>
      </c>
    </row>
    <row r="146" spans="1:9" x14ac:dyDescent="0.25">
      <c r="A146" s="2">
        <v>141</v>
      </c>
      <c r="B146" s="2">
        <v>1519.9</v>
      </c>
      <c r="C146" s="2">
        <v>895.04499999999996</v>
      </c>
      <c r="D146" s="2">
        <f t="shared" si="4"/>
        <v>624.85500000000013</v>
      </c>
      <c r="F146" s="2">
        <v>141</v>
      </c>
      <c r="G146" s="2">
        <v>1458.2</v>
      </c>
      <c r="H146" s="2">
        <v>895.04499999999996</v>
      </c>
      <c r="I146" s="2">
        <f t="shared" si="5"/>
        <v>563.15500000000009</v>
      </c>
    </row>
    <row r="147" spans="1:9" x14ac:dyDescent="0.25">
      <c r="A147" s="2">
        <v>142</v>
      </c>
      <c r="B147" s="2">
        <v>1541.5</v>
      </c>
      <c r="C147" s="2">
        <v>895.04499999999996</v>
      </c>
      <c r="D147" s="2">
        <f t="shared" si="4"/>
        <v>646.45500000000004</v>
      </c>
      <c r="F147" s="2">
        <v>142</v>
      </c>
      <c r="G147" s="2">
        <v>1480.6</v>
      </c>
      <c r="H147" s="2">
        <v>895.04499999999996</v>
      </c>
      <c r="I147" s="2">
        <f t="shared" si="5"/>
        <v>585.55499999999995</v>
      </c>
    </row>
    <row r="148" spans="1:9" x14ac:dyDescent="0.25">
      <c r="A148" s="2">
        <v>143</v>
      </c>
      <c r="B148" s="2">
        <v>1568.7</v>
      </c>
      <c r="C148" s="2">
        <v>895.04499999999996</v>
      </c>
      <c r="D148" s="2">
        <f t="shared" si="4"/>
        <v>673.65500000000009</v>
      </c>
      <c r="F148" s="2">
        <v>143</v>
      </c>
      <c r="G148" s="2">
        <v>1504.7</v>
      </c>
      <c r="H148" s="2">
        <v>895.04499999999996</v>
      </c>
      <c r="I148" s="2">
        <f t="shared" si="5"/>
        <v>609.65500000000009</v>
      </c>
    </row>
    <row r="149" spans="1:9" x14ac:dyDescent="0.25">
      <c r="A149" s="2">
        <v>144</v>
      </c>
      <c r="B149" s="2">
        <v>1587.5</v>
      </c>
      <c r="C149" s="2">
        <v>895.04499999999996</v>
      </c>
      <c r="D149" s="2">
        <f t="shared" si="4"/>
        <v>692.45500000000004</v>
      </c>
      <c r="F149" s="2">
        <v>144</v>
      </c>
      <c r="G149" s="2">
        <v>1525</v>
      </c>
      <c r="H149" s="2">
        <v>895.04499999999996</v>
      </c>
      <c r="I149" s="2">
        <f t="shared" si="5"/>
        <v>629.95500000000004</v>
      </c>
    </row>
    <row r="150" spans="1:9" x14ac:dyDescent="0.25">
      <c r="A150" s="2">
        <v>145</v>
      </c>
      <c r="B150" s="2">
        <v>1616.9</v>
      </c>
      <c r="C150" s="2">
        <v>895.04499999999996</v>
      </c>
      <c r="D150" s="2">
        <f t="shared" si="4"/>
        <v>721.85500000000013</v>
      </c>
      <c r="F150" s="2">
        <v>145</v>
      </c>
      <c r="G150" s="2">
        <v>1553.2</v>
      </c>
      <c r="H150" s="2">
        <v>895.04499999999996</v>
      </c>
      <c r="I150" s="2">
        <f t="shared" si="5"/>
        <v>658.15500000000009</v>
      </c>
    </row>
    <row r="151" spans="1:9" x14ac:dyDescent="0.25">
      <c r="A151" s="2">
        <v>146</v>
      </c>
      <c r="B151" s="2">
        <v>1643.6</v>
      </c>
      <c r="C151" s="2">
        <v>895.04499999999996</v>
      </c>
      <c r="D151" s="2">
        <f t="shared" si="4"/>
        <v>748.55499999999995</v>
      </c>
      <c r="F151" s="2">
        <v>146</v>
      </c>
      <c r="G151" s="2">
        <v>1575.5</v>
      </c>
      <c r="H151" s="2">
        <v>895.04499999999996</v>
      </c>
      <c r="I151" s="2">
        <f t="shared" si="5"/>
        <v>680.45500000000004</v>
      </c>
    </row>
    <row r="152" spans="1:9" x14ac:dyDescent="0.25">
      <c r="A152" s="2">
        <v>147</v>
      </c>
      <c r="B152" s="2">
        <v>1670.5</v>
      </c>
      <c r="C152" s="2">
        <v>895.04499999999996</v>
      </c>
      <c r="D152" s="2">
        <f t="shared" si="4"/>
        <v>775.45500000000004</v>
      </c>
      <c r="F152" s="2">
        <v>147</v>
      </c>
      <c r="G152" s="2">
        <v>1598.6</v>
      </c>
      <c r="H152" s="2">
        <v>895.04499999999996</v>
      </c>
      <c r="I152" s="2">
        <f t="shared" si="5"/>
        <v>703.55499999999995</v>
      </c>
    </row>
    <row r="153" spans="1:9" x14ac:dyDescent="0.25">
      <c r="A153" s="2">
        <v>148</v>
      </c>
      <c r="B153" s="2">
        <v>1695.5</v>
      </c>
      <c r="C153" s="2">
        <v>895.04499999999996</v>
      </c>
      <c r="D153" s="2">
        <f t="shared" si="4"/>
        <v>800.45500000000004</v>
      </c>
      <c r="F153" s="2">
        <v>148</v>
      </c>
      <c r="G153" s="2">
        <v>1624.6</v>
      </c>
      <c r="H153" s="2">
        <v>895.04499999999996</v>
      </c>
      <c r="I153" s="2">
        <f t="shared" si="5"/>
        <v>729.55499999999995</v>
      </c>
    </row>
    <row r="154" spans="1:9" x14ac:dyDescent="0.25">
      <c r="A154" s="2">
        <v>149</v>
      </c>
      <c r="B154" s="2">
        <v>1728.5</v>
      </c>
      <c r="C154" s="2">
        <v>895.04499999999996</v>
      </c>
      <c r="D154" s="2">
        <f t="shared" si="4"/>
        <v>833.45500000000004</v>
      </c>
      <c r="F154" s="2">
        <v>149</v>
      </c>
      <c r="G154" s="2">
        <v>1651.5</v>
      </c>
      <c r="H154" s="2">
        <v>895.04499999999996</v>
      </c>
      <c r="I154" s="2">
        <f t="shared" si="5"/>
        <v>756.45500000000004</v>
      </c>
    </row>
    <row r="155" spans="1:9" x14ac:dyDescent="0.25">
      <c r="A155" s="2">
        <v>150</v>
      </c>
      <c r="B155" s="2">
        <v>1754.8</v>
      </c>
      <c r="C155" s="2">
        <v>895.04499999999996</v>
      </c>
      <c r="D155" s="2">
        <f t="shared" si="4"/>
        <v>859.755</v>
      </c>
      <c r="F155" s="2">
        <v>150</v>
      </c>
      <c r="G155" s="2">
        <v>1678.8</v>
      </c>
      <c r="H155" s="2">
        <v>895.04499999999996</v>
      </c>
      <c r="I155" s="2">
        <f t="shared" si="5"/>
        <v>783.755</v>
      </c>
    </row>
    <row r="156" spans="1:9" x14ac:dyDescent="0.25">
      <c r="A156" s="2">
        <v>151</v>
      </c>
      <c r="B156" s="2">
        <v>1786.5</v>
      </c>
      <c r="C156" s="2">
        <v>895.04499999999996</v>
      </c>
      <c r="D156" s="2">
        <f t="shared" si="4"/>
        <v>891.45500000000004</v>
      </c>
      <c r="F156" s="2">
        <v>151</v>
      </c>
      <c r="G156" s="2">
        <v>1709.6</v>
      </c>
      <c r="H156" s="2">
        <v>895.04499999999996</v>
      </c>
      <c r="I156" s="2">
        <f t="shared" si="5"/>
        <v>814.55499999999995</v>
      </c>
    </row>
    <row r="157" spans="1:9" x14ac:dyDescent="0.25">
      <c r="A157" s="2">
        <v>152</v>
      </c>
      <c r="B157" s="2">
        <v>1817</v>
      </c>
      <c r="C157" s="2">
        <v>895.04499999999996</v>
      </c>
      <c r="D157" s="2">
        <f t="shared" si="4"/>
        <v>921.95500000000004</v>
      </c>
      <c r="F157" s="2">
        <v>152</v>
      </c>
      <c r="G157" s="2">
        <v>1739.5</v>
      </c>
      <c r="H157" s="2">
        <v>895.04499999999996</v>
      </c>
      <c r="I157" s="2">
        <f t="shared" si="5"/>
        <v>844.45500000000004</v>
      </c>
    </row>
    <row r="158" spans="1:9" x14ac:dyDescent="0.25">
      <c r="A158" s="2">
        <v>153</v>
      </c>
      <c r="B158" s="2">
        <v>1848.5</v>
      </c>
      <c r="C158" s="2">
        <v>895.04499999999996</v>
      </c>
      <c r="D158" s="2">
        <f t="shared" si="4"/>
        <v>953.45500000000004</v>
      </c>
      <c r="F158" s="2">
        <v>153</v>
      </c>
      <c r="G158" s="2">
        <v>1773</v>
      </c>
      <c r="H158" s="2">
        <v>895.04499999999996</v>
      </c>
      <c r="I158" s="2">
        <f t="shared" si="5"/>
        <v>877.95500000000004</v>
      </c>
    </row>
    <row r="159" spans="1:9" x14ac:dyDescent="0.25">
      <c r="A159" s="2">
        <v>154</v>
      </c>
      <c r="B159" s="2">
        <v>1880.6</v>
      </c>
      <c r="C159" s="2">
        <v>895.04499999999996</v>
      </c>
      <c r="D159" s="2">
        <f t="shared" si="4"/>
        <v>985.55499999999995</v>
      </c>
      <c r="F159" s="2">
        <v>154</v>
      </c>
      <c r="G159" s="2">
        <v>1802.8</v>
      </c>
      <c r="H159" s="2">
        <v>895.04499999999996</v>
      </c>
      <c r="I159" s="2">
        <f t="shared" si="5"/>
        <v>907.755</v>
      </c>
    </row>
    <row r="160" spans="1:9" x14ac:dyDescent="0.25">
      <c r="A160" s="2">
        <v>155</v>
      </c>
      <c r="B160" s="2">
        <v>1916.2</v>
      </c>
      <c r="C160" s="2">
        <v>895.04499999999996</v>
      </c>
      <c r="D160" s="2">
        <f t="shared" si="4"/>
        <v>1021.1550000000001</v>
      </c>
      <c r="F160" s="2">
        <v>155</v>
      </c>
      <c r="G160" s="2">
        <v>1829.7</v>
      </c>
      <c r="H160" s="2">
        <v>895.04499999999996</v>
      </c>
      <c r="I160" s="2">
        <f t="shared" si="5"/>
        <v>934.65500000000009</v>
      </c>
    </row>
    <row r="161" spans="1:9" x14ac:dyDescent="0.25">
      <c r="A161" s="2">
        <v>156</v>
      </c>
      <c r="B161" s="2">
        <v>1948.9</v>
      </c>
      <c r="C161" s="2">
        <v>895.04499999999996</v>
      </c>
      <c r="D161" s="2">
        <f t="shared" si="4"/>
        <v>1053.855</v>
      </c>
      <c r="F161" s="2">
        <v>156</v>
      </c>
      <c r="G161" s="2">
        <v>1866.3</v>
      </c>
      <c r="H161" s="2">
        <v>895.04499999999996</v>
      </c>
      <c r="I161" s="2">
        <f t="shared" si="5"/>
        <v>971.255</v>
      </c>
    </row>
    <row r="162" spans="1:9" x14ac:dyDescent="0.25">
      <c r="A162" s="2">
        <v>157</v>
      </c>
      <c r="B162" s="2">
        <v>1979.6</v>
      </c>
      <c r="C162" s="2">
        <v>895.04499999999996</v>
      </c>
      <c r="D162" s="2">
        <f t="shared" si="4"/>
        <v>1084.5549999999998</v>
      </c>
      <c r="F162" s="2">
        <v>157</v>
      </c>
      <c r="G162" s="2">
        <v>1900.5</v>
      </c>
      <c r="H162" s="2">
        <v>895.04499999999996</v>
      </c>
      <c r="I162" s="2">
        <f t="shared" si="5"/>
        <v>1005.455</v>
      </c>
    </row>
    <row r="163" spans="1:9" x14ac:dyDescent="0.25">
      <c r="A163" s="2">
        <v>158</v>
      </c>
      <c r="B163" s="2">
        <v>2013.9</v>
      </c>
      <c r="C163" s="2">
        <v>895.04499999999996</v>
      </c>
      <c r="D163" s="2">
        <f t="shared" si="4"/>
        <v>1118.855</v>
      </c>
      <c r="F163" s="2">
        <v>158</v>
      </c>
      <c r="G163" s="2">
        <v>1938.6</v>
      </c>
      <c r="H163" s="2">
        <v>895.04499999999996</v>
      </c>
      <c r="I163" s="2">
        <f t="shared" si="5"/>
        <v>1043.5549999999998</v>
      </c>
    </row>
    <row r="164" spans="1:9" x14ac:dyDescent="0.25">
      <c r="A164" s="2">
        <v>159</v>
      </c>
      <c r="B164" s="2">
        <v>2050.3000000000002</v>
      </c>
      <c r="C164" s="2">
        <v>895.04499999999996</v>
      </c>
      <c r="D164" s="2">
        <f t="shared" si="4"/>
        <v>1155.2550000000001</v>
      </c>
      <c r="F164" s="2">
        <v>159</v>
      </c>
      <c r="G164" s="2">
        <v>1971.1</v>
      </c>
      <c r="H164" s="2">
        <v>895.04499999999996</v>
      </c>
      <c r="I164" s="2">
        <f t="shared" si="5"/>
        <v>1076.0549999999998</v>
      </c>
    </row>
    <row r="165" spans="1:9" x14ac:dyDescent="0.25">
      <c r="A165" s="2">
        <v>160</v>
      </c>
      <c r="B165" s="2">
        <v>2090.4</v>
      </c>
      <c r="C165" s="2">
        <v>895.04499999999996</v>
      </c>
      <c r="D165" s="2">
        <f t="shared" si="4"/>
        <v>1195.355</v>
      </c>
      <c r="F165" s="2">
        <v>160</v>
      </c>
      <c r="G165" s="2">
        <v>2010</v>
      </c>
      <c r="H165" s="2">
        <v>895.04499999999996</v>
      </c>
      <c r="I165" s="2">
        <f t="shared" si="5"/>
        <v>1114.9549999999999</v>
      </c>
    </row>
  </sheetData>
  <mergeCells count="2">
    <mergeCell ref="A4:D4"/>
    <mergeCell ref="F4:I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9D5A2-C70C-4868-A31D-61DBA7D05679}">
  <dimension ref="A1:S165"/>
  <sheetViews>
    <sheetView workbookViewId="0">
      <selection activeCell="T31" sqref="T31"/>
    </sheetView>
  </sheetViews>
  <sheetFormatPr defaultColWidth="8.85546875" defaultRowHeight="15" x14ac:dyDescent="0.25"/>
  <cols>
    <col min="1" max="1" width="19.85546875" bestFit="1" customWidth="1"/>
    <col min="2" max="2" width="11.42578125" bestFit="1" customWidth="1"/>
    <col min="3" max="3" width="17.42578125" bestFit="1" customWidth="1"/>
    <col min="4" max="4" width="14.42578125" bestFit="1" customWidth="1"/>
    <col min="6" max="6" width="11.42578125" bestFit="1" customWidth="1"/>
    <col min="7" max="8" width="17.42578125" bestFit="1" customWidth="1"/>
    <col min="9" max="9" width="14.42578125" bestFit="1" customWidth="1"/>
  </cols>
  <sheetData>
    <row r="1" spans="1:19" x14ac:dyDescent="0.25">
      <c r="A1" s="2"/>
      <c r="B1" s="1" t="s">
        <v>59</v>
      </c>
      <c r="C1" s="1" t="s">
        <v>60</v>
      </c>
    </row>
    <row r="2" spans="1:19" x14ac:dyDescent="0.25">
      <c r="A2" s="2" t="s">
        <v>64</v>
      </c>
      <c r="B2" s="3">
        <f>COUNTIF(D6:D165, "&lt;"&amp;0.1*C6)/160</f>
        <v>0.38750000000000001</v>
      </c>
      <c r="C2" s="3">
        <f>COUNTIF(I6:I165, "&lt;"&amp;0.1*H6)/160</f>
        <v>0.67500000000000004</v>
      </c>
    </row>
    <row r="3" spans="1:19" x14ac:dyDescent="0.25">
      <c r="B3" s="21"/>
      <c r="C3" s="21"/>
    </row>
    <row r="4" spans="1:19" x14ac:dyDescent="0.25">
      <c r="A4" s="53" t="s">
        <v>59</v>
      </c>
      <c r="B4" s="53"/>
      <c r="C4" s="53"/>
      <c r="D4" s="53"/>
      <c r="F4" s="53" t="s">
        <v>60</v>
      </c>
      <c r="G4" s="53"/>
      <c r="H4" s="53"/>
      <c r="I4" s="53"/>
    </row>
    <row r="5" spans="1:19" x14ac:dyDescent="0.25">
      <c r="A5" s="1" t="s">
        <v>35</v>
      </c>
      <c r="B5" s="1" t="s">
        <v>61</v>
      </c>
      <c r="C5" s="1" t="s">
        <v>62</v>
      </c>
      <c r="D5" s="1" t="s">
        <v>63</v>
      </c>
      <c r="F5" s="1" t="s">
        <v>35</v>
      </c>
      <c r="G5" s="1" t="s">
        <v>61</v>
      </c>
      <c r="H5" s="1" t="s">
        <v>62</v>
      </c>
      <c r="I5" s="1" t="s">
        <v>63</v>
      </c>
    </row>
    <row r="6" spans="1:19" x14ac:dyDescent="0.25">
      <c r="A6" s="2">
        <v>1</v>
      </c>
      <c r="B6" s="2">
        <v>1391.7</v>
      </c>
      <c r="C6" s="2">
        <v>886.61199999999997</v>
      </c>
      <c r="D6" s="2">
        <f>ABS(B6-C6)</f>
        <v>505.08800000000008</v>
      </c>
      <c r="F6" s="2">
        <v>1</v>
      </c>
      <c r="G6" s="2">
        <v>1375.5</v>
      </c>
      <c r="H6" s="2">
        <v>886.61199999999997</v>
      </c>
      <c r="I6" s="2">
        <f>ABS(G6-H6)</f>
        <v>488.88800000000003</v>
      </c>
    </row>
    <row r="7" spans="1:19" x14ac:dyDescent="0.25">
      <c r="A7" s="2">
        <v>2</v>
      </c>
      <c r="B7" s="2">
        <v>1368.2</v>
      </c>
      <c r="C7" s="2">
        <v>886.61199999999997</v>
      </c>
      <c r="D7" s="2">
        <f t="shared" ref="D7:D70" si="0">ABS(B7-C7)</f>
        <v>481.58800000000008</v>
      </c>
      <c r="F7" s="2">
        <v>2</v>
      </c>
      <c r="G7" s="2">
        <v>1366.8</v>
      </c>
      <c r="H7" s="2">
        <v>886.61199999999997</v>
      </c>
      <c r="I7" s="2">
        <f t="shared" ref="I7:I70" si="1">ABS(G7-H7)</f>
        <v>480.18799999999999</v>
      </c>
    </row>
    <row r="8" spans="1:19" x14ac:dyDescent="0.25">
      <c r="A8" s="2">
        <v>3</v>
      </c>
      <c r="B8" s="2">
        <v>1361.6</v>
      </c>
      <c r="C8" s="2">
        <v>886.61199999999997</v>
      </c>
      <c r="D8" s="2">
        <f t="shared" si="0"/>
        <v>474.98799999999994</v>
      </c>
      <c r="F8" s="2">
        <v>3</v>
      </c>
      <c r="G8" s="2">
        <v>1363.3</v>
      </c>
      <c r="H8" s="2">
        <v>886.61199999999997</v>
      </c>
      <c r="I8" s="2">
        <f t="shared" si="1"/>
        <v>476.68799999999999</v>
      </c>
    </row>
    <row r="9" spans="1:19" x14ac:dyDescent="0.25">
      <c r="A9" s="2">
        <v>4</v>
      </c>
      <c r="B9" s="2">
        <v>1339.1</v>
      </c>
      <c r="C9" s="2">
        <v>886.61199999999997</v>
      </c>
      <c r="D9" s="2">
        <f t="shared" si="0"/>
        <v>452.48799999999994</v>
      </c>
      <c r="F9" s="2">
        <v>4</v>
      </c>
      <c r="G9" s="2">
        <v>1353.2</v>
      </c>
      <c r="H9" s="2">
        <v>886.61199999999997</v>
      </c>
      <c r="I9" s="2">
        <f t="shared" si="1"/>
        <v>466.58800000000008</v>
      </c>
    </row>
    <row r="10" spans="1:19" x14ac:dyDescent="0.25">
      <c r="A10" s="2">
        <v>5</v>
      </c>
      <c r="B10" s="2">
        <v>1334</v>
      </c>
      <c r="C10" s="2">
        <v>886.61199999999997</v>
      </c>
      <c r="D10" s="2">
        <f t="shared" si="0"/>
        <v>447.38800000000003</v>
      </c>
      <c r="F10" s="2">
        <v>5</v>
      </c>
      <c r="G10" s="2">
        <v>1347.9</v>
      </c>
      <c r="H10" s="2">
        <v>886.61199999999997</v>
      </c>
      <c r="I10" s="2">
        <f t="shared" si="1"/>
        <v>461.28800000000012</v>
      </c>
    </row>
    <row r="11" spans="1:19" x14ac:dyDescent="0.25">
      <c r="A11" s="2">
        <v>6</v>
      </c>
      <c r="B11" s="2">
        <v>1310</v>
      </c>
      <c r="C11" s="2">
        <v>886.61199999999997</v>
      </c>
      <c r="D11" s="2">
        <f t="shared" si="0"/>
        <v>423.38800000000003</v>
      </c>
      <c r="F11" s="2">
        <v>6</v>
      </c>
      <c r="G11" s="2">
        <v>1336</v>
      </c>
      <c r="H11" s="2">
        <v>886.61199999999997</v>
      </c>
      <c r="I11" s="2">
        <f t="shared" si="1"/>
        <v>449.38800000000003</v>
      </c>
    </row>
    <row r="12" spans="1:19" x14ac:dyDescent="0.25">
      <c r="A12" s="2">
        <v>7</v>
      </c>
      <c r="B12" s="2">
        <v>1307.8</v>
      </c>
      <c r="C12" s="2">
        <v>886.61199999999997</v>
      </c>
      <c r="D12" s="2">
        <f t="shared" si="0"/>
        <v>421.18799999999999</v>
      </c>
      <c r="F12" s="2">
        <v>7</v>
      </c>
      <c r="G12" s="2">
        <v>1332.9</v>
      </c>
      <c r="H12" s="2">
        <v>886.61199999999997</v>
      </c>
      <c r="I12" s="2">
        <f t="shared" si="1"/>
        <v>446.28800000000012</v>
      </c>
      <c r="S12" s="46" t="s">
        <v>169</v>
      </c>
    </row>
    <row r="13" spans="1:19" x14ac:dyDescent="0.25">
      <c r="A13" s="2">
        <v>8</v>
      </c>
      <c r="B13" s="2">
        <v>1286</v>
      </c>
      <c r="C13" s="2">
        <v>886.61199999999997</v>
      </c>
      <c r="D13" s="2">
        <f t="shared" si="0"/>
        <v>399.38800000000003</v>
      </c>
      <c r="F13" s="2">
        <v>8</v>
      </c>
      <c r="G13" s="2">
        <v>1320.9</v>
      </c>
      <c r="H13" s="2">
        <v>886.61199999999997</v>
      </c>
      <c r="I13" s="2">
        <f t="shared" si="1"/>
        <v>434.28800000000012</v>
      </c>
    </row>
    <row r="14" spans="1:19" x14ac:dyDescent="0.25">
      <c r="A14" s="2">
        <v>9</v>
      </c>
      <c r="B14" s="2">
        <v>1280.4000000000001</v>
      </c>
      <c r="C14" s="2">
        <v>886.61199999999997</v>
      </c>
      <c r="D14" s="2">
        <f t="shared" si="0"/>
        <v>393.78800000000012</v>
      </c>
      <c r="F14" s="2">
        <v>9</v>
      </c>
      <c r="G14" s="2">
        <v>1318.1</v>
      </c>
      <c r="H14" s="2">
        <v>886.61199999999997</v>
      </c>
      <c r="I14" s="2">
        <f t="shared" si="1"/>
        <v>431.48799999999994</v>
      </c>
    </row>
    <row r="15" spans="1:19" x14ac:dyDescent="0.25">
      <c r="A15" s="2">
        <v>10</v>
      </c>
      <c r="B15" s="2">
        <v>1260.5999999999999</v>
      </c>
      <c r="C15" s="2">
        <v>886.61199999999997</v>
      </c>
      <c r="D15" s="2">
        <f t="shared" si="0"/>
        <v>373.98799999999994</v>
      </c>
      <c r="F15" s="2">
        <v>10</v>
      </c>
      <c r="G15" s="2">
        <v>1305.2</v>
      </c>
      <c r="H15" s="2">
        <v>886.61199999999997</v>
      </c>
      <c r="I15" s="2">
        <f t="shared" si="1"/>
        <v>418.58800000000008</v>
      </c>
    </row>
    <row r="16" spans="1:19" x14ac:dyDescent="0.25">
      <c r="A16" s="2">
        <v>11</v>
      </c>
      <c r="B16" s="2">
        <v>1256.9000000000001</v>
      </c>
      <c r="C16" s="2">
        <v>886.61199999999997</v>
      </c>
      <c r="D16" s="2">
        <f t="shared" si="0"/>
        <v>370.28800000000012</v>
      </c>
      <c r="F16" s="2">
        <v>11</v>
      </c>
      <c r="G16" s="2">
        <v>1302.7</v>
      </c>
      <c r="H16" s="2">
        <v>886.61199999999997</v>
      </c>
      <c r="I16" s="2">
        <f t="shared" si="1"/>
        <v>416.08800000000008</v>
      </c>
    </row>
    <row r="17" spans="1:9" x14ac:dyDescent="0.25">
      <c r="A17" s="2">
        <v>12</v>
      </c>
      <c r="B17" s="2">
        <v>1238.3</v>
      </c>
      <c r="C17" s="2">
        <v>886.61199999999997</v>
      </c>
      <c r="D17" s="2">
        <f t="shared" si="0"/>
        <v>351.68799999999999</v>
      </c>
      <c r="F17" s="2">
        <v>12</v>
      </c>
      <c r="G17" s="2">
        <v>1287.0999999999999</v>
      </c>
      <c r="H17" s="2">
        <v>886.61199999999997</v>
      </c>
      <c r="I17" s="2">
        <f t="shared" si="1"/>
        <v>400.48799999999994</v>
      </c>
    </row>
    <row r="18" spans="1:9" x14ac:dyDescent="0.25">
      <c r="A18" s="2">
        <v>13</v>
      </c>
      <c r="B18" s="2">
        <v>1234.5</v>
      </c>
      <c r="C18" s="2">
        <v>886.61199999999997</v>
      </c>
      <c r="D18" s="2">
        <f t="shared" si="0"/>
        <v>347.88800000000003</v>
      </c>
      <c r="F18" s="2">
        <v>13</v>
      </c>
      <c r="G18" s="2">
        <v>1282</v>
      </c>
      <c r="H18" s="2">
        <v>886.61199999999997</v>
      </c>
      <c r="I18" s="2">
        <f t="shared" si="1"/>
        <v>395.38800000000003</v>
      </c>
    </row>
    <row r="19" spans="1:9" x14ac:dyDescent="0.25">
      <c r="A19" s="2">
        <v>14</v>
      </c>
      <c r="B19" s="2">
        <v>1216.9000000000001</v>
      </c>
      <c r="C19" s="2">
        <v>886.61199999999997</v>
      </c>
      <c r="D19" s="2">
        <f t="shared" si="0"/>
        <v>330.28800000000012</v>
      </c>
      <c r="F19" s="2">
        <v>14</v>
      </c>
      <c r="G19" s="2">
        <v>1267.5</v>
      </c>
      <c r="H19" s="2">
        <v>886.61199999999997</v>
      </c>
      <c r="I19" s="2">
        <f t="shared" si="1"/>
        <v>380.88800000000003</v>
      </c>
    </row>
    <row r="20" spans="1:9" x14ac:dyDescent="0.25">
      <c r="A20" s="2">
        <v>15</v>
      </c>
      <c r="B20" s="2">
        <v>1211.3</v>
      </c>
      <c r="C20" s="2">
        <v>886.61199999999997</v>
      </c>
      <c r="D20" s="2">
        <f t="shared" si="0"/>
        <v>324.68799999999999</v>
      </c>
      <c r="F20" s="2">
        <v>15</v>
      </c>
      <c r="G20" s="2">
        <v>1263.7</v>
      </c>
      <c r="H20" s="2">
        <v>886.61199999999997</v>
      </c>
      <c r="I20" s="2">
        <f t="shared" si="1"/>
        <v>377.08800000000008</v>
      </c>
    </row>
    <row r="21" spans="1:9" x14ac:dyDescent="0.25">
      <c r="A21" s="2">
        <v>16</v>
      </c>
      <c r="B21" s="2">
        <v>1195.7</v>
      </c>
      <c r="C21" s="2">
        <v>886.61199999999997</v>
      </c>
      <c r="D21" s="2">
        <f t="shared" si="0"/>
        <v>309.08800000000008</v>
      </c>
      <c r="F21" s="2">
        <v>16</v>
      </c>
      <c r="G21" s="2">
        <v>1250.5</v>
      </c>
      <c r="H21" s="2">
        <v>886.61199999999997</v>
      </c>
      <c r="I21" s="2">
        <f t="shared" si="1"/>
        <v>363.88800000000003</v>
      </c>
    </row>
    <row r="22" spans="1:9" x14ac:dyDescent="0.25">
      <c r="A22" s="2">
        <v>17</v>
      </c>
      <c r="B22" s="2">
        <v>1187.9000000000001</v>
      </c>
      <c r="C22" s="2">
        <v>886.61199999999997</v>
      </c>
      <c r="D22" s="2">
        <f t="shared" si="0"/>
        <v>301.28800000000012</v>
      </c>
      <c r="F22" s="2">
        <v>17</v>
      </c>
      <c r="G22" s="2">
        <v>1244.8</v>
      </c>
      <c r="H22" s="2">
        <v>886.61199999999997</v>
      </c>
      <c r="I22" s="2">
        <f t="shared" si="1"/>
        <v>358.18799999999999</v>
      </c>
    </row>
    <row r="23" spans="1:9" x14ac:dyDescent="0.25">
      <c r="A23" s="2">
        <v>18</v>
      </c>
      <c r="B23" s="2">
        <v>1174.4000000000001</v>
      </c>
      <c r="C23" s="2">
        <v>886.61199999999997</v>
      </c>
      <c r="D23" s="2">
        <f t="shared" si="0"/>
        <v>287.78800000000012</v>
      </c>
      <c r="F23" s="2">
        <v>18</v>
      </c>
      <c r="G23" s="2">
        <v>1232.5</v>
      </c>
      <c r="H23" s="2">
        <v>886.61199999999997</v>
      </c>
      <c r="I23" s="2">
        <f t="shared" si="1"/>
        <v>345.88800000000003</v>
      </c>
    </row>
    <row r="24" spans="1:9" x14ac:dyDescent="0.25">
      <c r="A24" s="2">
        <v>19</v>
      </c>
      <c r="B24" s="2">
        <v>1169.5999999999999</v>
      </c>
      <c r="C24" s="2">
        <v>886.61199999999997</v>
      </c>
      <c r="D24" s="2">
        <f t="shared" si="0"/>
        <v>282.98799999999994</v>
      </c>
      <c r="F24" s="2">
        <v>19</v>
      </c>
      <c r="G24" s="2">
        <v>1229.2</v>
      </c>
      <c r="H24" s="2">
        <v>886.61199999999997</v>
      </c>
      <c r="I24" s="2">
        <f t="shared" si="1"/>
        <v>342.58800000000008</v>
      </c>
    </row>
    <row r="25" spans="1:9" x14ac:dyDescent="0.25">
      <c r="A25" s="2">
        <v>20</v>
      </c>
      <c r="B25" s="2">
        <v>1151.3</v>
      </c>
      <c r="C25" s="2">
        <v>886.61199999999997</v>
      </c>
      <c r="D25" s="2">
        <f t="shared" si="0"/>
        <v>264.68799999999999</v>
      </c>
      <c r="F25" s="2">
        <v>20</v>
      </c>
      <c r="G25" s="2">
        <v>1215.2</v>
      </c>
      <c r="H25" s="2">
        <v>886.61199999999997</v>
      </c>
      <c r="I25" s="2">
        <f t="shared" si="1"/>
        <v>328.58800000000008</v>
      </c>
    </row>
    <row r="26" spans="1:9" x14ac:dyDescent="0.25">
      <c r="A26" s="2">
        <v>21</v>
      </c>
      <c r="B26" s="2">
        <v>1149</v>
      </c>
      <c r="C26" s="2">
        <v>886.61199999999997</v>
      </c>
      <c r="D26" s="2">
        <f t="shared" si="0"/>
        <v>262.38800000000003</v>
      </c>
      <c r="F26" s="2">
        <v>21</v>
      </c>
      <c r="G26" s="2">
        <v>1210.5</v>
      </c>
      <c r="H26" s="2">
        <v>886.61199999999997</v>
      </c>
      <c r="I26" s="2">
        <f t="shared" si="1"/>
        <v>323.88800000000003</v>
      </c>
    </row>
    <row r="27" spans="1:9" x14ac:dyDescent="0.25">
      <c r="A27" s="2">
        <v>22</v>
      </c>
      <c r="B27" s="2">
        <v>1134.3</v>
      </c>
      <c r="C27" s="2">
        <v>886.61199999999997</v>
      </c>
      <c r="D27" s="2">
        <f t="shared" si="0"/>
        <v>247.68799999999999</v>
      </c>
      <c r="F27" s="2">
        <v>22</v>
      </c>
      <c r="G27" s="2">
        <v>1199.3</v>
      </c>
      <c r="H27" s="2">
        <v>886.61199999999997</v>
      </c>
      <c r="I27" s="2">
        <f t="shared" si="1"/>
        <v>312.68799999999999</v>
      </c>
    </row>
    <row r="28" spans="1:9" x14ac:dyDescent="0.25">
      <c r="A28" s="2">
        <v>23</v>
      </c>
      <c r="B28" s="2">
        <v>1124.5999999999999</v>
      </c>
      <c r="C28" s="2">
        <v>886.61199999999997</v>
      </c>
      <c r="D28" s="2">
        <f t="shared" si="0"/>
        <v>237.98799999999994</v>
      </c>
      <c r="F28" s="2">
        <v>23</v>
      </c>
      <c r="G28" s="2">
        <v>1190.9000000000001</v>
      </c>
      <c r="H28" s="2">
        <v>886.61199999999997</v>
      </c>
      <c r="I28" s="2">
        <f t="shared" si="1"/>
        <v>304.28800000000012</v>
      </c>
    </row>
    <row r="29" spans="1:9" x14ac:dyDescent="0.25">
      <c r="A29" s="2">
        <v>24</v>
      </c>
      <c r="B29" s="2">
        <v>1112.2</v>
      </c>
      <c r="C29" s="2">
        <v>886.61199999999997</v>
      </c>
      <c r="D29" s="2">
        <f t="shared" si="0"/>
        <v>225.58800000000008</v>
      </c>
      <c r="F29" s="2">
        <v>24</v>
      </c>
      <c r="G29" s="2">
        <v>1181</v>
      </c>
      <c r="H29" s="2">
        <v>886.61199999999997</v>
      </c>
      <c r="I29" s="2">
        <f t="shared" si="1"/>
        <v>294.38800000000003</v>
      </c>
    </row>
    <row r="30" spans="1:9" x14ac:dyDescent="0.25">
      <c r="A30" s="2">
        <v>25</v>
      </c>
      <c r="B30" s="2">
        <v>1108.8</v>
      </c>
      <c r="C30" s="2">
        <v>886.61199999999997</v>
      </c>
      <c r="D30" s="2">
        <f t="shared" si="0"/>
        <v>222.18799999999999</v>
      </c>
      <c r="F30" s="2">
        <v>25</v>
      </c>
      <c r="G30" s="2">
        <v>1176.0999999999999</v>
      </c>
      <c r="H30" s="2">
        <v>886.61199999999997</v>
      </c>
      <c r="I30" s="2">
        <f t="shared" si="1"/>
        <v>289.48799999999994</v>
      </c>
    </row>
    <row r="31" spans="1:9" x14ac:dyDescent="0.25">
      <c r="A31" s="2">
        <v>26</v>
      </c>
      <c r="B31" s="2">
        <v>1089.8</v>
      </c>
      <c r="C31" s="2">
        <v>886.61199999999997</v>
      </c>
      <c r="D31" s="2">
        <f t="shared" si="0"/>
        <v>203.18799999999999</v>
      </c>
      <c r="F31" s="2">
        <v>26</v>
      </c>
      <c r="G31" s="2">
        <v>1161.8</v>
      </c>
      <c r="H31" s="2">
        <v>886.61199999999997</v>
      </c>
      <c r="I31" s="2">
        <f t="shared" si="1"/>
        <v>275.18799999999999</v>
      </c>
    </row>
    <row r="32" spans="1:9" x14ac:dyDescent="0.25">
      <c r="A32" s="2">
        <v>27</v>
      </c>
      <c r="B32" s="2">
        <v>1089</v>
      </c>
      <c r="C32" s="2">
        <v>886.61199999999997</v>
      </c>
      <c r="D32" s="2">
        <f t="shared" si="0"/>
        <v>202.38800000000003</v>
      </c>
      <c r="F32" s="2">
        <v>27</v>
      </c>
      <c r="G32" s="2">
        <v>1156.0999999999999</v>
      </c>
      <c r="H32" s="2">
        <v>886.61199999999997</v>
      </c>
      <c r="I32" s="2">
        <f t="shared" si="1"/>
        <v>269.48799999999994</v>
      </c>
    </row>
    <row r="33" spans="1:9" x14ac:dyDescent="0.25">
      <c r="A33" s="2">
        <v>28</v>
      </c>
      <c r="B33" s="2">
        <v>1078.8</v>
      </c>
      <c r="C33" s="2">
        <v>886.61199999999997</v>
      </c>
      <c r="D33" s="2">
        <f t="shared" si="0"/>
        <v>192.18799999999999</v>
      </c>
      <c r="F33" s="2">
        <v>28</v>
      </c>
      <c r="G33" s="2">
        <v>1144.0999999999999</v>
      </c>
      <c r="H33" s="2">
        <v>886.61199999999997</v>
      </c>
      <c r="I33" s="2">
        <f t="shared" si="1"/>
        <v>257.48799999999994</v>
      </c>
    </row>
    <row r="34" spans="1:9" x14ac:dyDescent="0.25">
      <c r="A34" s="2">
        <v>29</v>
      </c>
      <c r="B34" s="2">
        <v>1070.9000000000001</v>
      </c>
      <c r="C34" s="2">
        <v>886.61199999999997</v>
      </c>
      <c r="D34" s="2">
        <f t="shared" si="0"/>
        <v>184.28800000000012</v>
      </c>
      <c r="F34" s="2">
        <v>29</v>
      </c>
      <c r="G34" s="2">
        <v>1138.7</v>
      </c>
      <c r="H34" s="2">
        <v>886.61199999999997</v>
      </c>
      <c r="I34" s="2">
        <f t="shared" si="1"/>
        <v>252.08800000000008</v>
      </c>
    </row>
    <row r="35" spans="1:9" x14ac:dyDescent="0.25">
      <c r="A35" s="2">
        <v>30</v>
      </c>
      <c r="B35" s="2">
        <v>1059.9000000000001</v>
      </c>
      <c r="C35" s="2">
        <v>886.61199999999997</v>
      </c>
      <c r="D35" s="2">
        <f t="shared" si="0"/>
        <v>173.28800000000012</v>
      </c>
      <c r="F35" s="2">
        <v>30</v>
      </c>
      <c r="G35" s="2">
        <v>1127.4000000000001</v>
      </c>
      <c r="H35" s="2">
        <v>886.61199999999997</v>
      </c>
      <c r="I35" s="2">
        <f t="shared" si="1"/>
        <v>240.78800000000012</v>
      </c>
    </row>
    <row r="36" spans="1:9" x14ac:dyDescent="0.25">
      <c r="A36" s="2">
        <v>31</v>
      </c>
      <c r="B36" s="2">
        <v>1052.0999999999999</v>
      </c>
      <c r="C36" s="2">
        <v>886.61199999999997</v>
      </c>
      <c r="D36" s="2">
        <f t="shared" si="0"/>
        <v>165.48799999999994</v>
      </c>
      <c r="F36" s="2">
        <v>31</v>
      </c>
      <c r="G36" s="2">
        <v>1124.3</v>
      </c>
      <c r="H36" s="2">
        <v>886.61199999999997</v>
      </c>
      <c r="I36" s="2">
        <f t="shared" si="1"/>
        <v>237.68799999999999</v>
      </c>
    </row>
    <row r="37" spans="1:9" x14ac:dyDescent="0.25">
      <c r="A37" s="2">
        <v>32</v>
      </c>
      <c r="B37" s="2">
        <v>1041.7</v>
      </c>
      <c r="C37" s="2">
        <v>886.61199999999997</v>
      </c>
      <c r="D37" s="2">
        <f t="shared" si="0"/>
        <v>155.08800000000008</v>
      </c>
      <c r="F37" s="2">
        <v>32</v>
      </c>
      <c r="G37" s="2">
        <v>1111.2</v>
      </c>
      <c r="H37" s="2">
        <v>886.61199999999997</v>
      </c>
      <c r="I37" s="2">
        <f t="shared" si="1"/>
        <v>224.58800000000008</v>
      </c>
    </row>
    <row r="38" spans="1:9" x14ac:dyDescent="0.25">
      <c r="A38" s="2">
        <v>33</v>
      </c>
      <c r="B38" s="2">
        <v>1034.5999999999999</v>
      </c>
      <c r="C38" s="2">
        <v>886.61199999999997</v>
      </c>
      <c r="D38" s="2">
        <f t="shared" si="0"/>
        <v>147.98799999999994</v>
      </c>
      <c r="F38" s="2">
        <v>33</v>
      </c>
      <c r="G38" s="2">
        <v>1104.8</v>
      </c>
      <c r="H38" s="2">
        <v>886.61199999999997</v>
      </c>
      <c r="I38" s="2">
        <f t="shared" si="1"/>
        <v>218.18799999999999</v>
      </c>
    </row>
    <row r="39" spans="1:9" x14ac:dyDescent="0.25">
      <c r="A39" s="2">
        <v>34</v>
      </c>
      <c r="B39" s="2">
        <v>1029.2</v>
      </c>
      <c r="C39" s="2">
        <v>886.61199999999997</v>
      </c>
      <c r="D39" s="2">
        <f t="shared" si="0"/>
        <v>142.58800000000008</v>
      </c>
      <c r="F39" s="2">
        <v>34</v>
      </c>
      <c r="G39" s="2">
        <v>1094.4000000000001</v>
      </c>
      <c r="H39" s="2">
        <v>886.61199999999997</v>
      </c>
      <c r="I39" s="2">
        <f t="shared" si="1"/>
        <v>207.78800000000012</v>
      </c>
    </row>
    <row r="40" spans="1:9" x14ac:dyDescent="0.25">
      <c r="A40" s="2">
        <v>35</v>
      </c>
      <c r="B40" s="2">
        <v>1022</v>
      </c>
      <c r="C40" s="2">
        <v>886.61199999999997</v>
      </c>
      <c r="D40" s="2">
        <f t="shared" si="0"/>
        <v>135.38800000000003</v>
      </c>
      <c r="F40" s="2">
        <v>35</v>
      </c>
      <c r="G40" s="2">
        <v>1089.8</v>
      </c>
      <c r="H40" s="2">
        <v>886.61199999999997</v>
      </c>
      <c r="I40" s="2">
        <f t="shared" si="1"/>
        <v>203.18799999999999</v>
      </c>
    </row>
    <row r="41" spans="1:9" x14ac:dyDescent="0.25">
      <c r="A41" s="2">
        <v>36</v>
      </c>
      <c r="B41" s="2">
        <v>1011.4</v>
      </c>
      <c r="C41" s="2">
        <v>886.61199999999997</v>
      </c>
      <c r="D41" s="2">
        <f t="shared" si="0"/>
        <v>124.78800000000001</v>
      </c>
      <c r="F41" s="2">
        <v>36</v>
      </c>
      <c r="G41" s="2">
        <v>1081.5999999999999</v>
      </c>
      <c r="H41" s="2">
        <v>886.61199999999997</v>
      </c>
      <c r="I41" s="2">
        <f t="shared" si="1"/>
        <v>194.98799999999994</v>
      </c>
    </row>
    <row r="42" spans="1:9" x14ac:dyDescent="0.25">
      <c r="A42" s="2">
        <v>37</v>
      </c>
      <c r="B42" s="2">
        <v>1007</v>
      </c>
      <c r="C42" s="2">
        <v>886.61199999999997</v>
      </c>
      <c r="D42" s="2">
        <f t="shared" si="0"/>
        <v>120.38800000000003</v>
      </c>
      <c r="F42" s="2">
        <v>37</v>
      </c>
      <c r="G42" s="2">
        <v>1072.4000000000001</v>
      </c>
      <c r="H42" s="2">
        <v>886.61199999999997</v>
      </c>
      <c r="I42" s="2">
        <f t="shared" si="1"/>
        <v>185.78800000000012</v>
      </c>
    </row>
    <row r="43" spans="1:9" x14ac:dyDescent="0.25">
      <c r="A43" s="2">
        <v>38</v>
      </c>
      <c r="B43" s="2">
        <v>1000.4</v>
      </c>
      <c r="C43" s="2">
        <v>886.61199999999997</v>
      </c>
      <c r="D43" s="2">
        <f t="shared" si="0"/>
        <v>113.78800000000001</v>
      </c>
      <c r="F43" s="2">
        <v>38</v>
      </c>
      <c r="G43" s="2">
        <v>1064</v>
      </c>
      <c r="H43" s="2">
        <v>886.61199999999997</v>
      </c>
      <c r="I43" s="2">
        <f t="shared" si="1"/>
        <v>177.38800000000003</v>
      </c>
    </row>
    <row r="44" spans="1:9" x14ac:dyDescent="0.25">
      <c r="A44" s="2">
        <v>39</v>
      </c>
      <c r="B44" s="2">
        <v>991</v>
      </c>
      <c r="C44" s="2">
        <v>886.61199999999997</v>
      </c>
      <c r="D44" s="2">
        <f t="shared" si="0"/>
        <v>104.38800000000003</v>
      </c>
      <c r="F44" s="2">
        <v>39</v>
      </c>
      <c r="G44" s="2">
        <v>1061.2</v>
      </c>
      <c r="H44" s="2">
        <v>886.61199999999997</v>
      </c>
      <c r="I44" s="2">
        <f t="shared" si="1"/>
        <v>174.58800000000008</v>
      </c>
    </row>
    <row r="45" spans="1:9" x14ac:dyDescent="0.25">
      <c r="A45" s="2">
        <v>40</v>
      </c>
      <c r="B45" s="2">
        <v>987.8</v>
      </c>
      <c r="C45" s="2">
        <v>886.61199999999997</v>
      </c>
      <c r="D45" s="2">
        <f t="shared" si="0"/>
        <v>101.18799999999999</v>
      </c>
      <c r="F45" s="2">
        <v>40</v>
      </c>
      <c r="G45" s="2">
        <v>1051.7</v>
      </c>
      <c r="H45" s="2">
        <v>886.61199999999997</v>
      </c>
      <c r="I45" s="2">
        <f t="shared" si="1"/>
        <v>165.08800000000008</v>
      </c>
    </row>
    <row r="46" spans="1:9" x14ac:dyDescent="0.25">
      <c r="A46" s="2">
        <v>41</v>
      </c>
      <c r="B46" s="2">
        <v>981.8</v>
      </c>
      <c r="C46" s="2">
        <v>886.61199999999997</v>
      </c>
      <c r="D46" s="2">
        <f t="shared" si="0"/>
        <v>95.187999999999988</v>
      </c>
      <c r="F46" s="2">
        <v>41</v>
      </c>
      <c r="G46" s="2">
        <v>1048.0999999999999</v>
      </c>
      <c r="H46" s="2">
        <v>886.61199999999997</v>
      </c>
      <c r="I46" s="2">
        <f t="shared" si="1"/>
        <v>161.48799999999994</v>
      </c>
    </row>
    <row r="47" spans="1:9" x14ac:dyDescent="0.25">
      <c r="A47" s="2">
        <v>42</v>
      </c>
      <c r="B47" s="2">
        <v>973.6</v>
      </c>
      <c r="C47" s="2">
        <v>886.61199999999997</v>
      </c>
      <c r="D47" s="2">
        <f t="shared" si="0"/>
        <v>86.988000000000056</v>
      </c>
      <c r="F47" s="2">
        <v>42</v>
      </c>
      <c r="G47" s="2">
        <v>1038.2</v>
      </c>
      <c r="H47" s="2">
        <v>886.61199999999997</v>
      </c>
      <c r="I47" s="2">
        <f t="shared" si="1"/>
        <v>151.58800000000008</v>
      </c>
    </row>
    <row r="48" spans="1:9" x14ac:dyDescent="0.25">
      <c r="A48" s="2">
        <v>43</v>
      </c>
      <c r="B48" s="2">
        <v>970.3</v>
      </c>
      <c r="C48" s="2">
        <v>886.61199999999997</v>
      </c>
      <c r="D48" s="2">
        <f t="shared" si="0"/>
        <v>83.687999999999988</v>
      </c>
      <c r="F48" s="2">
        <v>43</v>
      </c>
      <c r="G48" s="2">
        <v>1031.2</v>
      </c>
      <c r="H48" s="2">
        <v>886.61199999999997</v>
      </c>
      <c r="I48" s="2">
        <f t="shared" si="1"/>
        <v>144.58800000000008</v>
      </c>
    </row>
    <row r="49" spans="1:9" x14ac:dyDescent="0.25">
      <c r="A49" s="2">
        <v>44</v>
      </c>
      <c r="B49" s="2">
        <v>960</v>
      </c>
      <c r="C49" s="2">
        <v>886.61199999999997</v>
      </c>
      <c r="D49" s="2">
        <f t="shared" si="0"/>
        <v>73.388000000000034</v>
      </c>
      <c r="F49" s="2">
        <v>44</v>
      </c>
      <c r="G49" s="2">
        <v>1026.7</v>
      </c>
      <c r="H49" s="2">
        <v>886.61199999999997</v>
      </c>
      <c r="I49" s="2">
        <f t="shared" si="1"/>
        <v>140.08800000000008</v>
      </c>
    </row>
    <row r="50" spans="1:9" x14ac:dyDescent="0.25">
      <c r="A50" s="2">
        <v>45</v>
      </c>
      <c r="B50" s="2">
        <v>954.2</v>
      </c>
      <c r="C50" s="2">
        <v>886.61199999999997</v>
      </c>
      <c r="D50" s="2">
        <f t="shared" si="0"/>
        <v>67.588000000000079</v>
      </c>
      <c r="F50" s="2">
        <v>45</v>
      </c>
      <c r="G50" s="2">
        <v>1021.3</v>
      </c>
      <c r="H50" s="2">
        <v>886.61199999999997</v>
      </c>
      <c r="I50" s="2">
        <f t="shared" si="1"/>
        <v>134.68799999999999</v>
      </c>
    </row>
    <row r="51" spans="1:9" x14ac:dyDescent="0.25">
      <c r="A51" s="2">
        <v>46</v>
      </c>
      <c r="B51" s="2">
        <v>951.4</v>
      </c>
      <c r="C51" s="2">
        <v>886.61199999999997</v>
      </c>
      <c r="D51" s="2">
        <f t="shared" si="0"/>
        <v>64.788000000000011</v>
      </c>
      <c r="F51" s="2">
        <v>46</v>
      </c>
      <c r="G51" s="2">
        <v>1013.9</v>
      </c>
      <c r="H51" s="2">
        <v>886.61199999999997</v>
      </c>
      <c r="I51" s="2">
        <f t="shared" si="1"/>
        <v>127.28800000000001</v>
      </c>
    </row>
    <row r="52" spans="1:9" x14ac:dyDescent="0.25">
      <c r="A52" s="2">
        <v>47</v>
      </c>
      <c r="B52" s="2">
        <v>947</v>
      </c>
      <c r="C52" s="2">
        <v>886.61199999999997</v>
      </c>
      <c r="D52" s="2">
        <f t="shared" si="0"/>
        <v>60.388000000000034</v>
      </c>
      <c r="F52" s="2">
        <v>47</v>
      </c>
      <c r="G52" s="2">
        <v>1009.7</v>
      </c>
      <c r="H52" s="2">
        <v>886.61199999999997</v>
      </c>
      <c r="I52" s="2">
        <f t="shared" si="1"/>
        <v>123.08800000000008</v>
      </c>
    </row>
    <row r="53" spans="1:9" x14ac:dyDescent="0.25">
      <c r="A53" s="2">
        <v>48</v>
      </c>
      <c r="B53" s="2">
        <v>943</v>
      </c>
      <c r="C53" s="2">
        <v>886.61199999999997</v>
      </c>
      <c r="D53" s="2">
        <f t="shared" si="0"/>
        <v>56.388000000000034</v>
      </c>
      <c r="F53" s="2">
        <v>48</v>
      </c>
      <c r="G53" s="2">
        <v>998.7</v>
      </c>
      <c r="H53" s="2">
        <v>886.61199999999997</v>
      </c>
      <c r="I53" s="2">
        <f t="shared" si="1"/>
        <v>112.08800000000008</v>
      </c>
    </row>
    <row r="54" spans="1:9" x14ac:dyDescent="0.25">
      <c r="A54" s="2">
        <v>49</v>
      </c>
      <c r="B54" s="2">
        <v>934.9</v>
      </c>
      <c r="C54" s="2">
        <v>886.61199999999997</v>
      </c>
      <c r="D54" s="2">
        <f t="shared" si="0"/>
        <v>48.288000000000011</v>
      </c>
      <c r="F54" s="2">
        <v>49</v>
      </c>
      <c r="G54" s="2">
        <v>997.9</v>
      </c>
      <c r="H54" s="2">
        <v>886.61199999999997</v>
      </c>
      <c r="I54" s="2">
        <f t="shared" si="1"/>
        <v>111.28800000000001</v>
      </c>
    </row>
    <row r="55" spans="1:9" x14ac:dyDescent="0.25">
      <c r="A55" s="2">
        <v>50</v>
      </c>
      <c r="B55" s="2">
        <v>933.9</v>
      </c>
      <c r="C55" s="2">
        <v>886.61199999999997</v>
      </c>
      <c r="D55" s="2">
        <f t="shared" si="0"/>
        <v>47.288000000000011</v>
      </c>
      <c r="F55" s="2">
        <v>50</v>
      </c>
      <c r="G55" s="2">
        <v>986.2</v>
      </c>
      <c r="H55" s="2">
        <v>886.61199999999997</v>
      </c>
      <c r="I55" s="2">
        <f t="shared" si="1"/>
        <v>99.588000000000079</v>
      </c>
    </row>
    <row r="56" spans="1:9" x14ac:dyDescent="0.25">
      <c r="A56" s="2">
        <v>51</v>
      </c>
      <c r="B56" s="2">
        <v>928.2</v>
      </c>
      <c r="C56" s="2">
        <v>886.61199999999997</v>
      </c>
      <c r="D56" s="2">
        <f t="shared" si="0"/>
        <v>41.588000000000079</v>
      </c>
      <c r="F56" s="2">
        <v>51</v>
      </c>
      <c r="G56" s="2">
        <v>985.2</v>
      </c>
      <c r="H56" s="2">
        <v>886.61199999999997</v>
      </c>
      <c r="I56" s="2">
        <f t="shared" si="1"/>
        <v>98.588000000000079</v>
      </c>
    </row>
    <row r="57" spans="1:9" x14ac:dyDescent="0.25">
      <c r="A57" s="2">
        <v>52</v>
      </c>
      <c r="B57" s="2">
        <v>927.5</v>
      </c>
      <c r="C57" s="2">
        <v>886.61199999999997</v>
      </c>
      <c r="D57" s="2">
        <f t="shared" si="0"/>
        <v>40.888000000000034</v>
      </c>
      <c r="F57" s="2">
        <v>52</v>
      </c>
      <c r="G57" s="2">
        <v>979.3</v>
      </c>
      <c r="H57" s="2">
        <v>886.61199999999997</v>
      </c>
      <c r="I57" s="2">
        <f t="shared" si="1"/>
        <v>92.687999999999988</v>
      </c>
    </row>
    <row r="58" spans="1:9" x14ac:dyDescent="0.25">
      <c r="A58" s="2">
        <v>53</v>
      </c>
      <c r="B58" s="2">
        <v>918.5</v>
      </c>
      <c r="C58" s="2">
        <v>886.61199999999997</v>
      </c>
      <c r="D58" s="2">
        <f t="shared" si="0"/>
        <v>31.888000000000034</v>
      </c>
      <c r="F58" s="2">
        <v>53</v>
      </c>
      <c r="G58" s="2">
        <v>972.6</v>
      </c>
      <c r="H58" s="2">
        <v>886.61199999999997</v>
      </c>
      <c r="I58" s="2">
        <f t="shared" si="1"/>
        <v>85.988000000000056</v>
      </c>
    </row>
    <row r="59" spans="1:9" x14ac:dyDescent="0.25">
      <c r="A59" s="2">
        <v>54</v>
      </c>
      <c r="B59" s="2">
        <v>917.7</v>
      </c>
      <c r="C59" s="2">
        <v>886.61199999999997</v>
      </c>
      <c r="D59" s="2">
        <f t="shared" si="0"/>
        <v>31.088000000000079</v>
      </c>
      <c r="F59" s="2">
        <v>54</v>
      </c>
      <c r="G59" s="2">
        <v>965.1</v>
      </c>
      <c r="H59" s="2">
        <v>886.61199999999997</v>
      </c>
      <c r="I59" s="2">
        <f t="shared" si="1"/>
        <v>78.488000000000056</v>
      </c>
    </row>
    <row r="60" spans="1:9" x14ac:dyDescent="0.25">
      <c r="A60" s="2">
        <v>55</v>
      </c>
      <c r="B60" s="2">
        <v>910.2</v>
      </c>
      <c r="C60" s="2">
        <v>886.61199999999997</v>
      </c>
      <c r="D60" s="2">
        <f t="shared" si="0"/>
        <v>23.588000000000079</v>
      </c>
      <c r="F60" s="2">
        <v>55</v>
      </c>
      <c r="G60" s="2">
        <v>964.3</v>
      </c>
      <c r="H60" s="2">
        <v>886.61199999999997</v>
      </c>
      <c r="I60" s="2">
        <f t="shared" si="1"/>
        <v>77.687999999999988</v>
      </c>
    </row>
    <row r="61" spans="1:9" x14ac:dyDescent="0.25">
      <c r="A61" s="2">
        <v>56</v>
      </c>
      <c r="B61" s="2">
        <v>908.2</v>
      </c>
      <c r="C61" s="2">
        <v>886.61199999999997</v>
      </c>
      <c r="D61" s="2">
        <f t="shared" si="0"/>
        <v>21.588000000000079</v>
      </c>
      <c r="F61" s="2">
        <v>56</v>
      </c>
      <c r="G61" s="2">
        <v>956.7</v>
      </c>
      <c r="H61" s="2">
        <v>886.61199999999997</v>
      </c>
      <c r="I61" s="2">
        <f t="shared" si="1"/>
        <v>70.088000000000079</v>
      </c>
    </row>
    <row r="62" spans="1:9" x14ac:dyDescent="0.25">
      <c r="A62" s="2">
        <v>57</v>
      </c>
      <c r="B62" s="2">
        <v>907.1</v>
      </c>
      <c r="C62" s="2">
        <v>886.61199999999997</v>
      </c>
      <c r="D62" s="2">
        <f t="shared" si="0"/>
        <v>20.488000000000056</v>
      </c>
      <c r="F62" s="2">
        <v>57</v>
      </c>
      <c r="G62" s="2">
        <v>956.5</v>
      </c>
      <c r="H62" s="2">
        <v>886.61199999999997</v>
      </c>
      <c r="I62" s="2">
        <f t="shared" si="1"/>
        <v>69.888000000000034</v>
      </c>
    </row>
    <row r="63" spans="1:9" x14ac:dyDescent="0.25">
      <c r="A63" s="2">
        <v>58</v>
      </c>
      <c r="B63" s="2">
        <v>901</v>
      </c>
      <c r="C63" s="2">
        <v>886.61199999999997</v>
      </c>
      <c r="D63" s="2">
        <f t="shared" si="0"/>
        <v>14.388000000000034</v>
      </c>
      <c r="F63" s="2">
        <v>58</v>
      </c>
      <c r="G63" s="2">
        <v>948.5</v>
      </c>
      <c r="H63" s="2">
        <v>886.61199999999997</v>
      </c>
      <c r="I63" s="2">
        <f t="shared" si="1"/>
        <v>61.888000000000034</v>
      </c>
    </row>
    <row r="64" spans="1:9" x14ac:dyDescent="0.25">
      <c r="A64" s="2">
        <v>59</v>
      </c>
      <c r="B64" s="2">
        <v>898.8</v>
      </c>
      <c r="C64" s="2">
        <v>886.61199999999997</v>
      </c>
      <c r="D64" s="2">
        <f t="shared" si="0"/>
        <v>12.187999999999988</v>
      </c>
      <c r="F64" s="2">
        <v>59</v>
      </c>
      <c r="G64" s="2">
        <v>945.8</v>
      </c>
      <c r="H64" s="2">
        <v>886.61199999999997</v>
      </c>
      <c r="I64" s="2">
        <f t="shared" si="1"/>
        <v>59.187999999999988</v>
      </c>
    </row>
    <row r="65" spans="1:9" x14ac:dyDescent="0.25">
      <c r="A65" s="2">
        <v>60</v>
      </c>
      <c r="B65" s="2">
        <v>897.8</v>
      </c>
      <c r="C65" s="2">
        <v>886.61199999999997</v>
      </c>
      <c r="D65" s="2">
        <f t="shared" si="0"/>
        <v>11.187999999999988</v>
      </c>
      <c r="F65" s="2">
        <v>60</v>
      </c>
      <c r="G65" s="2">
        <v>939.9</v>
      </c>
      <c r="H65" s="2">
        <v>886.61199999999997</v>
      </c>
      <c r="I65" s="2">
        <f t="shared" si="1"/>
        <v>53.288000000000011</v>
      </c>
    </row>
    <row r="66" spans="1:9" x14ac:dyDescent="0.25">
      <c r="A66" s="2">
        <v>61</v>
      </c>
      <c r="B66" s="2">
        <v>893.6</v>
      </c>
      <c r="C66" s="2">
        <v>886.61199999999997</v>
      </c>
      <c r="D66" s="2">
        <f t="shared" si="0"/>
        <v>6.9880000000000564</v>
      </c>
      <c r="F66" s="2">
        <v>61</v>
      </c>
      <c r="G66" s="2">
        <v>935.8</v>
      </c>
      <c r="H66" s="2">
        <v>886.61199999999997</v>
      </c>
      <c r="I66" s="2">
        <f t="shared" si="1"/>
        <v>49.187999999999988</v>
      </c>
    </row>
    <row r="67" spans="1:9" x14ac:dyDescent="0.25">
      <c r="A67" s="2">
        <v>62</v>
      </c>
      <c r="B67" s="2">
        <v>891.8</v>
      </c>
      <c r="C67" s="2">
        <v>886.61199999999997</v>
      </c>
      <c r="D67" s="2">
        <f t="shared" si="0"/>
        <v>5.1879999999999882</v>
      </c>
      <c r="F67" s="2">
        <v>62</v>
      </c>
      <c r="G67" s="2">
        <v>934.2</v>
      </c>
      <c r="H67" s="2">
        <v>886.61199999999997</v>
      </c>
      <c r="I67" s="2">
        <f t="shared" si="1"/>
        <v>47.588000000000079</v>
      </c>
    </row>
    <row r="68" spans="1:9" x14ac:dyDescent="0.25">
      <c r="A68" s="2">
        <v>63</v>
      </c>
      <c r="B68" s="2">
        <v>889.9</v>
      </c>
      <c r="C68" s="2">
        <v>886.61199999999997</v>
      </c>
      <c r="D68" s="2">
        <f t="shared" si="0"/>
        <v>3.2880000000000109</v>
      </c>
      <c r="F68" s="2">
        <v>63</v>
      </c>
      <c r="G68" s="2">
        <v>933.2</v>
      </c>
      <c r="H68" s="2">
        <v>886.61199999999997</v>
      </c>
      <c r="I68" s="2">
        <f t="shared" si="1"/>
        <v>46.588000000000079</v>
      </c>
    </row>
    <row r="69" spans="1:9" x14ac:dyDescent="0.25">
      <c r="A69" s="2">
        <v>64</v>
      </c>
      <c r="B69" s="2">
        <v>888.4</v>
      </c>
      <c r="C69" s="2">
        <v>886.61199999999997</v>
      </c>
      <c r="D69" s="2">
        <f t="shared" si="0"/>
        <v>1.7880000000000109</v>
      </c>
      <c r="F69" s="2">
        <v>64</v>
      </c>
      <c r="G69" s="2">
        <v>926.6</v>
      </c>
      <c r="H69" s="2">
        <v>886.61199999999997</v>
      </c>
      <c r="I69" s="2">
        <f t="shared" si="1"/>
        <v>39.988000000000056</v>
      </c>
    </row>
    <row r="70" spans="1:9" x14ac:dyDescent="0.25">
      <c r="A70" s="2">
        <v>65</v>
      </c>
      <c r="B70" s="2">
        <v>884.3</v>
      </c>
      <c r="C70" s="2">
        <v>886.61199999999997</v>
      </c>
      <c r="D70" s="2">
        <f t="shared" si="0"/>
        <v>2.3120000000000118</v>
      </c>
      <c r="F70" s="2">
        <v>65</v>
      </c>
      <c r="G70" s="2">
        <v>922.6</v>
      </c>
      <c r="H70" s="2">
        <v>886.61199999999997</v>
      </c>
      <c r="I70" s="2">
        <f t="shared" si="1"/>
        <v>35.988000000000056</v>
      </c>
    </row>
    <row r="71" spans="1:9" x14ac:dyDescent="0.25">
      <c r="A71" s="2">
        <v>66</v>
      </c>
      <c r="B71" s="2">
        <v>884.6</v>
      </c>
      <c r="C71" s="2">
        <v>886.61199999999997</v>
      </c>
      <c r="D71" s="2">
        <f t="shared" ref="D71:D134" si="2">ABS(B71-C71)</f>
        <v>2.0119999999999436</v>
      </c>
      <c r="F71" s="2">
        <v>66</v>
      </c>
      <c r="G71" s="2">
        <v>918.8</v>
      </c>
      <c r="H71" s="2">
        <v>886.61199999999997</v>
      </c>
      <c r="I71" s="2">
        <f t="shared" ref="I71:I134" si="3">ABS(G71-H71)</f>
        <v>32.187999999999988</v>
      </c>
    </row>
    <row r="72" spans="1:9" x14ac:dyDescent="0.25">
      <c r="A72" s="2">
        <v>67</v>
      </c>
      <c r="B72" s="2">
        <v>882</v>
      </c>
      <c r="C72" s="2">
        <v>886.61199999999997</v>
      </c>
      <c r="D72" s="2">
        <f t="shared" si="2"/>
        <v>4.6119999999999663</v>
      </c>
      <c r="F72" s="2">
        <v>67</v>
      </c>
      <c r="G72" s="2">
        <v>917.8</v>
      </c>
      <c r="H72" s="2">
        <v>886.61199999999997</v>
      </c>
      <c r="I72" s="2">
        <f t="shared" si="3"/>
        <v>31.187999999999988</v>
      </c>
    </row>
    <row r="73" spans="1:9" x14ac:dyDescent="0.25">
      <c r="A73" s="2">
        <v>68</v>
      </c>
      <c r="B73" s="2">
        <v>879.7</v>
      </c>
      <c r="C73" s="2">
        <v>886.61199999999997</v>
      </c>
      <c r="D73" s="2">
        <f t="shared" si="2"/>
        <v>6.9119999999999209</v>
      </c>
      <c r="F73" s="2">
        <v>68</v>
      </c>
      <c r="G73" s="2">
        <v>911.7</v>
      </c>
      <c r="H73" s="2">
        <v>886.61199999999997</v>
      </c>
      <c r="I73" s="2">
        <f t="shared" si="3"/>
        <v>25.088000000000079</v>
      </c>
    </row>
    <row r="74" spans="1:9" x14ac:dyDescent="0.25">
      <c r="A74" s="2">
        <v>69</v>
      </c>
      <c r="B74" s="2">
        <v>876.6</v>
      </c>
      <c r="C74" s="2">
        <v>886.61199999999997</v>
      </c>
      <c r="D74" s="2">
        <f t="shared" si="2"/>
        <v>10.011999999999944</v>
      </c>
      <c r="F74" s="2">
        <v>69</v>
      </c>
      <c r="G74" s="2">
        <v>910.5</v>
      </c>
      <c r="H74" s="2">
        <v>886.61199999999997</v>
      </c>
      <c r="I74" s="2">
        <f t="shared" si="3"/>
        <v>23.888000000000034</v>
      </c>
    </row>
    <row r="75" spans="1:9" x14ac:dyDescent="0.25">
      <c r="A75" s="2">
        <v>70</v>
      </c>
      <c r="B75" s="2">
        <v>878.4</v>
      </c>
      <c r="C75" s="2">
        <v>886.61199999999997</v>
      </c>
      <c r="D75" s="2">
        <f t="shared" si="2"/>
        <v>8.2119999999999891</v>
      </c>
      <c r="F75" s="2">
        <v>70</v>
      </c>
      <c r="G75" s="2">
        <v>905.8</v>
      </c>
      <c r="H75" s="2">
        <v>886.61199999999997</v>
      </c>
      <c r="I75" s="2">
        <f t="shared" si="3"/>
        <v>19.187999999999988</v>
      </c>
    </row>
    <row r="76" spans="1:9" x14ac:dyDescent="0.25">
      <c r="A76" s="2">
        <v>71</v>
      </c>
      <c r="B76" s="2">
        <v>877</v>
      </c>
      <c r="C76" s="2">
        <v>886.61199999999997</v>
      </c>
      <c r="D76" s="2">
        <f t="shared" si="2"/>
        <v>9.6119999999999663</v>
      </c>
      <c r="F76" s="2">
        <v>71</v>
      </c>
      <c r="G76" s="2">
        <v>903.8</v>
      </c>
      <c r="H76" s="2">
        <v>886.61199999999997</v>
      </c>
      <c r="I76" s="2">
        <f t="shared" si="3"/>
        <v>17.187999999999988</v>
      </c>
    </row>
    <row r="77" spans="1:9" x14ac:dyDescent="0.25">
      <c r="A77" s="2">
        <v>72</v>
      </c>
      <c r="B77" s="2">
        <v>879.5</v>
      </c>
      <c r="C77" s="2">
        <v>886.61199999999997</v>
      </c>
      <c r="D77" s="2">
        <f t="shared" si="2"/>
        <v>7.1119999999999663</v>
      </c>
      <c r="F77" s="2">
        <v>72</v>
      </c>
      <c r="G77" s="2">
        <v>902.6</v>
      </c>
      <c r="H77" s="2">
        <v>886.61199999999997</v>
      </c>
      <c r="I77" s="2">
        <f t="shared" si="3"/>
        <v>15.988000000000056</v>
      </c>
    </row>
    <row r="78" spans="1:9" x14ac:dyDescent="0.25">
      <c r="A78" s="2">
        <v>73</v>
      </c>
      <c r="B78" s="2">
        <v>873.9</v>
      </c>
      <c r="C78" s="2">
        <v>886.61199999999997</v>
      </c>
      <c r="D78" s="2">
        <f t="shared" si="2"/>
        <v>12.711999999999989</v>
      </c>
      <c r="F78" s="2">
        <v>73</v>
      </c>
      <c r="G78" s="2">
        <v>900.7</v>
      </c>
      <c r="H78" s="2">
        <v>886.61199999999997</v>
      </c>
      <c r="I78" s="2">
        <f t="shared" si="3"/>
        <v>14.088000000000079</v>
      </c>
    </row>
    <row r="79" spans="1:9" x14ac:dyDescent="0.25">
      <c r="A79" s="2">
        <v>74</v>
      </c>
      <c r="B79" s="2">
        <v>880.6</v>
      </c>
      <c r="C79" s="2">
        <v>886.61199999999997</v>
      </c>
      <c r="D79" s="2">
        <f t="shared" si="2"/>
        <v>6.0119999999999436</v>
      </c>
      <c r="F79" s="2">
        <v>74</v>
      </c>
      <c r="G79" s="2">
        <v>895.1</v>
      </c>
      <c r="H79" s="2">
        <v>886.61199999999997</v>
      </c>
      <c r="I79" s="2">
        <f t="shared" si="3"/>
        <v>8.4880000000000564</v>
      </c>
    </row>
    <row r="80" spans="1:9" x14ac:dyDescent="0.25">
      <c r="A80" s="2">
        <v>75</v>
      </c>
      <c r="B80" s="2">
        <v>876.1</v>
      </c>
      <c r="C80" s="2">
        <v>886.61199999999997</v>
      </c>
      <c r="D80" s="2">
        <f t="shared" si="2"/>
        <v>10.511999999999944</v>
      </c>
      <c r="F80" s="2">
        <v>75</v>
      </c>
      <c r="G80" s="2">
        <v>892.8</v>
      </c>
      <c r="H80" s="2">
        <v>886.61199999999997</v>
      </c>
      <c r="I80" s="2">
        <f t="shared" si="3"/>
        <v>6.1879999999999882</v>
      </c>
    </row>
    <row r="81" spans="1:9" x14ac:dyDescent="0.25">
      <c r="A81" s="2">
        <v>76</v>
      </c>
      <c r="B81" s="2">
        <v>879.4</v>
      </c>
      <c r="C81" s="2">
        <v>886.61199999999997</v>
      </c>
      <c r="D81" s="2">
        <f t="shared" si="2"/>
        <v>7.2119999999999891</v>
      </c>
      <c r="F81" s="2">
        <v>76</v>
      </c>
      <c r="G81" s="2">
        <v>893.5</v>
      </c>
      <c r="H81" s="2">
        <v>886.61199999999997</v>
      </c>
      <c r="I81" s="2">
        <f t="shared" si="3"/>
        <v>6.8880000000000337</v>
      </c>
    </row>
    <row r="82" spans="1:9" x14ac:dyDescent="0.25">
      <c r="A82" s="2">
        <v>77</v>
      </c>
      <c r="B82" s="2">
        <v>876.4</v>
      </c>
      <c r="C82" s="2">
        <v>886.61199999999997</v>
      </c>
      <c r="D82" s="2">
        <f t="shared" si="2"/>
        <v>10.211999999999989</v>
      </c>
      <c r="F82" s="2">
        <v>77</v>
      </c>
      <c r="G82" s="2">
        <v>889.9</v>
      </c>
      <c r="H82" s="2">
        <v>886.61199999999997</v>
      </c>
      <c r="I82" s="2">
        <f t="shared" si="3"/>
        <v>3.2880000000000109</v>
      </c>
    </row>
    <row r="83" spans="1:9" x14ac:dyDescent="0.25">
      <c r="A83" s="2">
        <v>78</v>
      </c>
      <c r="B83" s="2">
        <v>878.5</v>
      </c>
      <c r="C83" s="2">
        <v>886.61199999999997</v>
      </c>
      <c r="D83" s="2">
        <f t="shared" si="2"/>
        <v>8.1119999999999663</v>
      </c>
      <c r="F83" s="2">
        <v>78</v>
      </c>
      <c r="G83" s="2">
        <v>886.3</v>
      </c>
      <c r="H83" s="2">
        <v>886.61199999999997</v>
      </c>
      <c r="I83" s="2">
        <f t="shared" si="3"/>
        <v>0.31200000000001182</v>
      </c>
    </row>
    <row r="84" spans="1:9" x14ac:dyDescent="0.25">
      <c r="A84" s="2">
        <v>79</v>
      </c>
      <c r="B84" s="2">
        <v>877.3</v>
      </c>
      <c r="C84" s="2">
        <v>886.61199999999997</v>
      </c>
      <c r="D84" s="2">
        <f t="shared" si="2"/>
        <v>9.3120000000000118</v>
      </c>
      <c r="F84" s="2">
        <v>79</v>
      </c>
      <c r="G84" s="2">
        <v>886.7</v>
      </c>
      <c r="H84" s="2">
        <v>886.61199999999997</v>
      </c>
      <c r="I84" s="2">
        <f t="shared" si="3"/>
        <v>8.8000000000079126E-2</v>
      </c>
    </row>
    <row r="85" spans="1:9" x14ac:dyDescent="0.25">
      <c r="A85" s="2">
        <v>80</v>
      </c>
      <c r="B85" s="2">
        <v>882.4</v>
      </c>
      <c r="C85" s="2">
        <v>886.61199999999997</v>
      </c>
      <c r="D85" s="2">
        <f t="shared" si="2"/>
        <v>4.2119999999999891</v>
      </c>
      <c r="F85" s="2">
        <v>80</v>
      </c>
      <c r="G85" s="2">
        <v>882.8</v>
      </c>
      <c r="H85" s="2">
        <v>886.61199999999997</v>
      </c>
      <c r="I85" s="2">
        <f t="shared" si="3"/>
        <v>3.8120000000000118</v>
      </c>
    </row>
    <row r="86" spans="1:9" x14ac:dyDescent="0.25">
      <c r="A86" s="2">
        <v>81</v>
      </c>
      <c r="B86" s="2">
        <v>881.3</v>
      </c>
      <c r="C86" s="2">
        <v>886.61199999999997</v>
      </c>
      <c r="D86" s="2">
        <f t="shared" si="2"/>
        <v>5.3120000000000118</v>
      </c>
      <c r="F86" s="2">
        <v>81</v>
      </c>
      <c r="G86" s="2">
        <v>882.3</v>
      </c>
      <c r="H86" s="2">
        <v>886.61199999999997</v>
      </c>
      <c r="I86" s="2">
        <f t="shared" si="3"/>
        <v>4.3120000000000118</v>
      </c>
    </row>
    <row r="87" spans="1:9" x14ac:dyDescent="0.25">
      <c r="A87" s="2">
        <v>82</v>
      </c>
      <c r="B87" s="2">
        <v>887.1</v>
      </c>
      <c r="C87" s="2">
        <v>886.61199999999997</v>
      </c>
      <c r="D87" s="2">
        <f t="shared" si="2"/>
        <v>0.48800000000005639</v>
      </c>
      <c r="F87" s="2">
        <v>82</v>
      </c>
      <c r="G87" s="2">
        <v>879.9</v>
      </c>
      <c r="H87" s="2">
        <v>886.61199999999997</v>
      </c>
      <c r="I87" s="2">
        <f t="shared" si="3"/>
        <v>6.7119999999999891</v>
      </c>
    </row>
    <row r="88" spans="1:9" x14ac:dyDescent="0.25">
      <c r="A88" s="2">
        <v>83</v>
      </c>
      <c r="B88" s="2">
        <v>886.1</v>
      </c>
      <c r="C88" s="2">
        <v>886.61199999999997</v>
      </c>
      <c r="D88" s="2">
        <f t="shared" si="2"/>
        <v>0.51199999999994361</v>
      </c>
      <c r="F88" s="2">
        <v>83</v>
      </c>
      <c r="G88" s="2">
        <v>876.5</v>
      </c>
      <c r="H88" s="2">
        <v>886.61199999999997</v>
      </c>
      <c r="I88" s="2">
        <f t="shared" si="3"/>
        <v>10.111999999999966</v>
      </c>
    </row>
    <row r="89" spans="1:9" x14ac:dyDescent="0.25">
      <c r="A89" s="2">
        <v>84</v>
      </c>
      <c r="B89" s="2">
        <v>888.9</v>
      </c>
      <c r="C89" s="2">
        <v>886.61199999999997</v>
      </c>
      <c r="D89" s="2">
        <f t="shared" si="2"/>
        <v>2.2880000000000109</v>
      </c>
      <c r="F89" s="2">
        <v>84</v>
      </c>
      <c r="G89" s="2">
        <v>875.7</v>
      </c>
      <c r="H89" s="2">
        <v>886.61199999999997</v>
      </c>
      <c r="I89" s="2">
        <f t="shared" si="3"/>
        <v>10.911999999999921</v>
      </c>
    </row>
    <row r="90" spans="1:9" x14ac:dyDescent="0.25">
      <c r="A90" s="2">
        <v>85</v>
      </c>
      <c r="B90" s="2">
        <v>890.5</v>
      </c>
      <c r="C90" s="2">
        <v>886.61199999999997</v>
      </c>
      <c r="D90" s="2">
        <f t="shared" si="2"/>
        <v>3.8880000000000337</v>
      </c>
      <c r="F90" s="2">
        <v>85</v>
      </c>
      <c r="G90" s="2">
        <v>874.3</v>
      </c>
      <c r="H90" s="2">
        <v>886.61199999999997</v>
      </c>
      <c r="I90" s="2">
        <f t="shared" si="3"/>
        <v>12.312000000000012</v>
      </c>
    </row>
    <row r="91" spans="1:9" x14ac:dyDescent="0.25">
      <c r="A91" s="2">
        <v>86</v>
      </c>
      <c r="B91" s="2">
        <v>894.1</v>
      </c>
      <c r="C91" s="2">
        <v>886.61199999999997</v>
      </c>
      <c r="D91" s="2">
        <f t="shared" si="2"/>
        <v>7.4880000000000564</v>
      </c>
      <c r="F91" s="2">
        <v>86</v>
      </c>
      <c r="G91" s="2">
        <v>873</v>
      </c>
      <c r="H91" s="2">
        <v>886.61199999999997</v>
      </c>
      <c r="I91" s="2">
        <f t="shared" si="3"/>
        <v>13.611999999999966</v>
      </c>
    </row>
    <row r="92" spans="1:9" x14ac:dyDescent="0.25">
      <c r="A92" s="2">
        <v>87</v>
      </c>
      <c r="B92" s="2">
        <v>895.4</v>
      </c>
      <c r="C92" s="2">
        <v>886.61199999999997</v>
      </c>
      <c r="D92" s="2">
        <f t="shared" si="2"/>
        <v>8.7880000000000109</v>
      </c>
      <c r="F92" s="2">
        <v>87</v>
      </c>
      <c r="G92" s="2">
        <v>872.6</v>
      </c>
      <c r="H92" s="2">
        <v>886.61199999999997</v>
      </c>
      <c r="I92" s="2">
        <f t="shared" si="3"/>
        <v>14.011999999999944</v>
      </c>
    </row>
    <row r="93" spans="1:9" x14ac:dyDescent="0.25">
      <c r="A93" s="2">
        <v>88</v>
      </c>
      <c r="B93" s="2">
        <v>898.2</v>
      </c>
      <c r="C93" s="2">
        <v>886.61199999999997</v>
      </c>
      <c r="D93" s="2">
        <f t="shared" si="2"/>
        <v>11.588000000000079</v>
      </c>
      <c r="F93" s="2">
        <v>88</v>
      </c>
      <c r="G93" s="2">
        <v>871.6</v>
      </c>
      <c r="H93" s="2">
        <v>886.61199999999997</v>
      </c>
      <c r="I93" s="2">
        <f t="shared" si="3"/>
        <v>15.011999999999944</v>
      </c>
    </row>
    <row r="94" spans="1:9" x14ac:dyDescent="0.25">
      <c r="A94" s="2">
        <v>89</v>
      </c>
      <c r="B94" s="2">
        <v>900.5</v>
      </c>
      <c r="C94" s="2">
        <v>886.61199999999997</v>
      </c>
      <c r="D94" s="2">
        <f t="shared" si="2"/>
        <v>13.888000000000034</v>
      </c>
      <c r="F94" s="2">
        <v>89</v>
      </c>
      <c r="G94" s="2">
        <v>872.5</v>
      </c>
      <c r="H94" s="2">
        <v>886.61199999999997</v>
      </c>
      <c r="I94" s="2">
        <f t="shared" si="3"/>
        <v>14.111999999999966</v>
      </c>
    </row>
    <row r="95" spans="1:9" x14ac:dyDescent="0.25">
      <c r="A95" s="2">
        <v>90</v>
      </c>
      <c r="B95" s="2">
        <v>905.6</v>
      </c>
      <c r="C95" s="2">
        <v>886.61199999999997</v>
      </c>
      <c r="D95" s="2">
        <f t="shared" si="2"/>
        <v>18.988000000000056</v>
      </c>
      <c r="F95" s="2">
        <v>90</v>
      </c>
      <c r="G95" s="2">
        <v>869.2</v>
      </c>
      <c r="H95" s="2">
        <v>886.61199999999997</v>
      </c>
      <c r="I95" s="2">
        <f t="shared" si="3"/>
        <v>17.411999999999921</v>
      </c>
    </row>
    <row r="96" spans="1:9" x14ac:dyDescent="0.25">
      <c r="A96" s="2">
        <v>91</v>
      </c>
      <c r="B96" s="2">
        <v>907.3</v>
      </c>
      <c r="C96" s="2">
        <v>886.61199999999997</v>
      </c>
      <c r="D96" s="2">
        <f t="shared" si="2"/>
        <v>20.687999999999988</v>
      </c>
      <c r="F96" s="2">
        <v>91</v>
      </c>
      <c r="G96" s="2">
        <v>867.1</v>
      </c>
      <c r="H96" s="2">
        <v>886.61199999999997</v>
      </c>
      <c r="I96" s="2">
        <f t="shared" si="3"/>
        <v>19.511999999999944</v>
      </c>
    </row>
    <row r="97" spans="1:9" x14ac:dyDescent="0.25">
      <c r="A97" s="2">
        <v>92</v>
      </c>
      <c r="B97" s="2">
        <v>917.1</v>
      </c>
      <c r="C97" s="2">
        <v>886.61199999999997</v>
      </c>
      <c r="D97" s="2">
        <f t="shared" si="2"/>
        <v>30.488000000000056</v>
      </c>
      <c r="F97" s="2">
        <v>92</v>
      </c>
      <c r="G97" s="2">
        <v>865</v>
      </c>
      <c r="H97" s="2">
        <v>886.61199999999997</v>
      </c>
      <c r="I97" s="2">
        <f t="shared" si="3"/>
        <v>21.611999999999966</v>
      </c>
    </row>
    <row r="98" spans="1:9" x14ac:dyDescent="0.25">
      <c r="A98" s="2">
        <v>93</v>
      </c>
      <c r="B98" s="2">
        <v>915.4</v>
      </c>
      <c r="C98" s="2">
        <v>886.61199999999997</v>
      </c>
      <c r="D98" s="2">
        <f t="shared" si="2"/>
        <v>28.788000000000011</v>
      </c>
      <c r="F98" s="2">
        <v>93</v>
      </c>
      <c r="G98" s="2">
        <v>865.9</v>
      </c>
      <c r="H98" s="2">
        <v>886.61199999999997</v>
      </c>
      <c r="I98" s="2">
        <f t="shared" si="3"/>
        <v>20.711999999999989</v>
      </c>
    </row>
    <row r="99" spans="1:9" x14ac:dyDescent="0.25">
      <c r="A99" s="2">
        <v>94</v>
      </c>
      <c r="B99" s="2">
        <v>922.9</v>
      </c>
      <c r="C99" s="2">
        <v>886.61199999999997</v>
      </c>
      <c r="D99" s="2">
        <f t="shared" si="2"/>
        <v>36.288000000000011</v>
      </c>
      <c r="F99" s="2">
        <v>94</v>
      </c>
      <c r="G99" s="2">
        <v>863.2</v>
      </c>
      <c r="H99" s="2">
        <v>886.61199999999997</v>
      </c>
      <c r="I99" s="2">
        <f t="shared" si="3"/>
        <v>23.411999999999921</v>
      </c>
    </row>
    <row r="100" spans="1:9" x14ac:dyDescent="0.25">
      <c r="A100" s="2">
        <v>95</v>
      </c>
      <c r="B100" s="2">
        <v>924</v>
      </c>
      <c r="C100" s="2">
        <v>886.61199999999997</v>
      </c>
      <c r="D100" s="2">
        <f t="shared" si="2"/>
        <v>37.388000000000034</v>
      </c>
      <c r="F100" s="2">
        <v>95</v>
      </c>
      <c r="G100" s="2">
        <v>865.6</v>
      </c>
      <c r="H100" s="2">
        <v>886.61199999999997</v>
      </c>
      <c r="I100" s="2">
        <f t="shared" si="3"/>
        <v>21.011999999999944</v>
      </c>
    </row>
    <row r="101" spans="1:9" x14ac:dyDescent="0.25">
      <c r="A101" s="2">
        <v>96</v>
      </c>
      <c r="B101" s="2">
        <v>931.2</v>
      </c>
      <c r="C101" s="2">
        <v>886.61199999999997</v>
      </c>
      <c r="D101" s="2">
        <f t="shared" si="2"/>
        <v>44.588000000000079</v>
      </c>
      <c r="F101" s="2">
        <v>96</v>
      </c>
      <c r="G101" s="2">
        <v>866</v>
      </c>
      <c r="H101" s="2">
        <v>886.61199999999997</v>
      </c>
      <c r="I101" s="2">
        <f t="shared" si="3"/>
        <v>20.611999999999966</v>
      </c>
    </row>
    <row r="102" spans="1:9" x14ac:dyDescent="0.25">
      <c r="A102" s="2">
        <v>97</v>
      </c>
      <c r="B102" s="2">
        <v>933</v>
      </c>
      <c r="C102" s="2">
        <v>886.61199999999997</v>
      </c>
      <c r="D102" s="2">
        <f t="shared" si="2"/>
        <v>46.388000000000034</v>
      </c>
      <c r="F102" s="2">
        <v>97</v>
      </c>
      <c r="G102" s="2">
        <v>862.4</v>
      </c>
      <c r="H102" s="2">
        <v>886.61199999999997</v>
      </c>
      <c r="I102" s="2">
        <f t="shared" si="3"/>
        <v>24.211999999999989</v>
      </c>
    </row>
    <row r="103" spans="1:9" x14ac:dyDescent="0.25">
      <c r="A103" s="2">
        <v>98</v>
      </c>
      <c r="B103" s="2">
        <v>942.2</v>
      </c>
      <c r="C103" s="2">
        <v>886.61199999999997</v>
      </c>
      <c r="D103" s="2">
        <f t="shared" si="2"/>
        <v>55.588000000000079</v>
      </c>
      <c r="F103" s="2">
        <v>98</v>
      </c>
      <c r="G103" s="2">
        <v>862.3</v>
      </c>
      <c r="H103" s="2">
        <v>886.61199999999997</v>
      </c>
      <c r="I103" s="2">
        <f t="shared" si="3"/>
        <v>24.312000000000012</v>
      </c>
    </row>
    <row r="104" spans="1:9" x14ac:dyDescent="0.25">
      <c r="A104" s="2">
        <v>99</v>
      </c>
      <c r="B104" s="2">
        <v>946.6</v>
      </c>
      <c r="C104" s="2">
        <v>886.61199999999997</v>
      </c>
      <c r="D104" s="2">
        <f t="shared" si="2"/>
        <v>59.988000000000056</v>
      </c>
      <c r="F104" s="2">
        <v>99</v>
      </c>
      <c r="G104" s="2">
        <v>862.2</v>
      </c>
      <c r="H104" s="2">
        <v>886.61199999999997</v>
      </c>
      <c r="I104" s="2">
        <f t="shared" si="3"/>
        <v>24.411999999999921</v>
      </c>
    </row>
    <row r="105" spans="1:9" x14ac:dyDescent="0.25">
      <c r="A105" s="2">
        <v>100</v>
      </c>
      <c r="B105" s="2">
        <v>957.3</v>
      </c>
      <c r="C105" s="2">
        <v>886.61199999999997</v>
      </c>
      <c r="D105" s="2">
        <f t="shared" si="2"/>
        <v>70.687999999999988</v>
      </c>
      <c r="F105" s="2">
        <v>100</v>
      </c>
      <c r="G105" s="2">
        <v>863</v>
      </c>
      <c r="H105" s="2">
        <v>886.61199999999997</v>
      </c>
      <c r="I105" s="2">
        <f t="shared" si="3"/>
        <v>23.611999999999966</v>
      </c>
    </row>
    <row r="106" spans="1:9" x14ac:dyDescent="0.25">
      <c r="A106" s="2">
        <v>101</v>
      </c>
      <c r="B106" s="2">
        <v>958.2</v>
      </c>
      <c r="C106" s="2">
        <v>886.61199999999997</v>
      </c>
      <c r="D106" s="2">
        <f t="shared" si="2"/>
        <v>71.588000000000079</v>
      </c>
      <c r="F106" s="2">
        <v>101</v>
      </c>
      <c r="G106" s="2">
        <v>861.6</v>
      </c>
      <c r="H106" s="2">
        <v>886.61199999999997</v>
      </c>
      <c r="I106" s="2">
        <f t="shared" si="3"/>
        <v>25.011999999999944</v>
      </c>
    </row>
    <row r="107" spans="1:9" x14ac:dyDescent="0.25">
      <c r="A107" s="2">
        <v>102</v>
      </c>
      <c r="B107" s="2">
        <v>967</v>
      </c>
      <c r="C107" s="2">
        <v>886.61199999999997</v>
      </c>
      <c r="D107" s="2">
        <f t="shared" si="2"/>
        <v>80.388000000000034</v>
      </c>
      <c r="F107" s="2">
        <v>102</v>
      </c>
      <c r="G107" s="2">
        <v>863.7</v>
      </c>
      <c r="H107" s="2">
        <v>886.61199999999997</v>
      </c>
      <c r="I107" s="2">
        <f t="shared" si="3"/>
        <v>22.911999999999921</v>
      </c>
    </row>
    <row r="108" spans="1:9" x14ac:dyDescent="0.25">
      <c r="A108" s="2">
        <v>103</v>
      </c>
      <c r="B108" s="2">
        <v>971.2</v>
      </c>
      <c r="C108" s="2">
        <v>886.61199999999997</v>
      </c>
      <c r="D108" s="2">
        <f t="shared" si="2"/>
        <v>84.588000000000079</v>
      </c>
      <c r="F108" s="2">
        <v>103</v>
      </c>
      <c r="G108" s="2">
        <v>865.4</v>
      </c>
      <c r="H108" s="2">
        <v>886.61199999999997</v>
      </c>
      <c r="I108" s="2">
        <f t="shared" si="3"/>
        <v>21.211999999999989</v>
      </c>
    </row>
    <row r="109" spans="1:9" x14ac:dyDescent="0.25">
      <c r="A109" s="2">
        <v>104</v>
      </c>
      <c r="B109" s="2">
        <v>981</v>
      </c>
      <c r="C109" s="2">
        <v>886.61199999999997</v>
      </c>
      <c r="D109" s="2">
        <f t="shared" si="2"/>
        <v>94.388000000000034</v>
      </c>
      <c r="F109" s="2">
        <v>104</v>
      </c>
      <c r="G109" s="2">
        <v>864.7</v>
      </c>
      <c r="H109" s="2">
        <v>886.61199999999997</v>
      </c>
      <c r="I109" s="2">
        <f t="shared" si="3"/>
        <v>21.911999999999921</v>
      </c>
    </row>
    <row r="110" spans="1:9" x14ac:dyDescent="0.25">
      <c r="A110" s="2">
        <v>105</v>
      </c>
      <c r="B110" s="2">
        <v>987.2</v>
      </c>
      <c r="C110" s="2">
        <v>886.61199999999997</v>
      </c>
      <c r="D110" s="2">
        <f t="shared" si="2"/>
        <v>100.58800000000008</v>
      </c>
      <c r="F110" s="2">
        <v>105</v>
      </c>
      <c r="G110" s="2">
        <v>860.4</v>
      </c>
      <c r="H110" s="2">
        <v>886.61199999999997</v>
      </c>
      <c r="I110" s="2">
        <f t="shared" si="3"/>
        <v>26.211999999999989</v>
      </c>
    </row>
    <row r="111" spans="1:9" x14ac:dyDescent="0.25">
      <c r="A111" s="2">
        <v>106</v>
      </c>
      <c r="B111" s="2">
        <v>998.3</v>
      </c>
      <c r="C111" s="2">
        <v>886.61199999999997</v>
      </c>
      <c r="D111" s="2">
        <f t="shared" si="2"/>
        <v>111.68799999999999</v>
      </c>
      <c r="F111" s="2">
        <v>106</v>
      </c>
      <c r="G111" s="2">
        <v>865.2</v>
      </c>
      <c r="H111" s="2">
        <v>886.61199999999997</v>
      </c>
      <c r="I111" s="2">
        <f t="shared" si="3"/>
        <v>21.411999999999921</v>
      </c>
    </row>
    <row r="112" spans="1:9" x14ac:dyDescent="0.25">
      <c r="A112" s="2">
        <v>107</v>
      </c>
      <c r="B112" s="2">
        <v>1001.2</v>
      </c>
      <c r="C112" s="2">
        <v>886.61199999999997</v>
      </c>
      <c r="D112" s="2">
        <f t="shared" si="2"/>
        <v>114.58800000000008</v>
      </c>
      <c r="F112" s="2">
        <v>107</v>
      </c>
      <c r="G112" s="2">
        <v>864.8</v>
      </c>
      <c r="H112" s="2">
        <v>886.61199999999997</v>
      </c>
      <c r="I112" s="2">
        <f t="shared" si="3"/>
        <v>21.812000000000012</v>
      </c>
    </row>
    <row r="113" spans="1:9" x14ac:dyDescent="0.25">
      <c r="A113" s="2">
        <v>108</v>
      </c>
      <c r="B113" s="2">
        <v>1015.7</v>
      </c>
      <c r="C113" s="2">
        <v>886.61199999999997</v>
      </c>
      <c r="D113" s="2">
        <f t="shared" si="2"/>
        <v>129.08800000000008</v>
      </c>
      <c r="F113" s="2">
        <v>108</v>
      </c>
      <c r="G113" s="2">
        <v>863.9</v>
      </c>
      <c r="H113" s="2">
        <v>886.61199999999997</v>
      </c>
      <c r="I113" s="2">
        <f t="shared" si="3"/>
        <v>22.711999999999989</v>
      </c>
    </row>
    <row r="114" spans="1:9" x14ac:dyDescent="0.25">
      <c r="A114" s="2">
        <v>109</v>
      </c>
      <c r="B114" s="2">
        <v>1020.9</v>
      </c>
      <c r="C114" s="2">
        <v>886.61199999999997</v>
      </c>
      <c r="D114" s="2">
        <f t="shared" si="2"/>
        <v>134.28800000000001</v>
      </c>
      <c r="F114" s="2">
        <v>109</v>
      </c>
      <c r="G114" s="2">
        <v>862.9</v>
      </c>
      <c r="H114" s="2">
        <v>886.61199999999997</v>
      </c>
      <c r="I114" s="2">
        <f t="shared" si="3"/>
        <v>23.711999999999989</v>
      </c>
    </row>
    <row r="115" spans="1:9" x14ac:dyDescent="0.25">
      <c r="A115" s="2">
        <v>110</v>
      </c>
      <c r="B115" s="2">
        <v>1033.2</v>
      </c>
      <c r="C115" s="2">
        <v>886.61199999999997</v>
      </c>
      <c r="D115" s="2">
        <f t="shared" si="2"/>
        <v>146.58800000000008</v>
      </c>
      <c r="F115" s="2">
        <v>110</v>
      </c>
      <c r="G115" s="2">
        <v>866.8</v>
      </c>
      <c r="H115" s="2">
        <v>886.61199999999997</v>
      </c>
      <c r="I115" s="2">
        <f t="shared" si="3"/>
        <v>19.812000000000012</v>
      </c>
    </row>
    <row r="116" spans="1:9" x14ac:dyDescent="0.25">
      <c r="A116" s="2">
        <v>111</v>
      </c>
      <c r="B116" s="2">
        <v>1041.3</v>
      </c>
      <c r="C116" s="2">
        <v>886.61199999999997</v>
      </c>
      <c r="D116" s="2">
        <f t="shared" si="2"/>
        <v>154.68799999999999</v>
      </c>
      <c r="F116" s="2">
        <v>111</v>
      </c>
      <c r="G116" s="2">
        <v>865</v>
      </c>
      <c r="H116" s="2">
        <v>886.61199999999997</v>
      </c>
      <c r="I116" s="2">
        <f t="shared" si="3"/>
        <v>21.611999999999966</v>
      </c>
    </row>
    <row r="117" spans="1:9" x14ac:dyDescent="0.25">
      <c r="A117" s="2">
        <v>112</v>
      </c>
      <c r="B117" s="2">
        <v>1051.4000000000001</v>
      </c>
      <c r="C117" s="2">
        <v>886.61199999999997</v>
      </c>
      <c r="D117" s="2">
        <f t="shared" si="2"/>
        <v>164.78800000000012</v>
      </c>
      <c r="F117" s="2">
        <v>112</v>
      </c>
      <c r="G117" s="2">
        <v>863.6</v>
      </c>
      <c r="H117" s="2">
        <v>886.61199999999997</v>
      </c>
      <c r="I117" s="2">
        <f t="shared" si="3"/>
        <v>23.011999999999944</v>
      </c>
    </row>
    <row r="118" spans="1:9" x14ac:dyDescent="0.25">
      <c r="A118" s="2">
        <v>113</v>
      </c>
      <c r="B118" s="2">
        <v>1056.9000000000001</v>
      </c>
      <c r="C118" s="2">
        <v>886.61199999999997</v>
      </c>
      <c r="D118" s="2">
        <f t="shared" si="2"/>
        <v>170.28800000000012</v>
      </c>
      <c r="F118" s="2">
        <v>113</v>
      </c>
      <c r="G118" s="2">
        <v>866</v>
      </c>
      <c r="H118" s="2">
        <v>886.61199999999997</v>
      </c>
      <c r="I118" s="2">
        <f t="shared" si="3"/>
        <v>20.611999999999966</v>
      </c>
    </row>
    <row r="119" spans="1:9" x14ac:dyDescent="0.25">
      <c r="A119" s="2">
        <v>114</v>
      </c>
      <c r="B119" s="2">
        <v>1072.4000000000001</v>
      </c>
      <c r="C119" s="2">
        <v>886.61199999999997</v>
      </c>
      <c r="D119" s="2">
        <f t="shared" si="2"/>
        <v>185.78800000000012</v>
      </c>
      <c r="F119" s="2">
        <v>114</v>
      </c>
      <c r="G119" s="2">
        <v>864.6</v>
      </c>
      <c r="H119" s="2">
        <v>886.61199999999997</v>
      </c>
      <c r="I119" s="2">
        <f t="shared" si="3"/>
        <v>22.011999999999944</v>
      </c>
    </row>
    <row r="120" spans="1:9" x14ac:dyDescent="0.25">
      <c r="A120" s="2">
        <v>115</v>
      </c>
      <c r="B120" s="2">
        <v>1083.3</v>
      </c>
      <c r="C120" s="2">
        <v>886.61199999999997</v>
      </c>
      <c r="D120" s="2">
        <f t="shared" si="2"/>
        <v>196.68799999999999</v>
      </c>
      <c r="F120" s="2">
        <v>115</v>
      </c>
      <c r="G120" s="2">
        <v>864.8</v>
      </c>
      <c r="H120" s="2">
        <v>886.61199999999997</v>
      </c>
      <c r="I120" s="2">
        <f t="shared" si="3"/>
        <v>21.812000000000012</v>
      </c>
    </row>
    <row r="121" spans="1:9" x14ac:dyDescent="0.25">
      <c r="A121" s="2">
        <v>116</v>
      </c>
      <c r="B121" s="2">
        <v>1094.5999999999999</v>
      </c>
      <c r="C121" s="2">
        <v>886.61199999999997</v>
      </c>
      <c r="D121" s="2">
        <f t="shared" si="2"/>
        <v>207.98799999999994</v>
      </c>
      <c r="F121" s="2">
        <v>116</v>
      </c>
      <c r="G121" s="2">
        <v>865.3</v>
      </c>
      <c r="H121" s="2">
        <v>886.61199999999997</v>
      </c>
      <c r="I121" s="2">
        <f t="shared" si="3"/>
        <v>21.312000000000012</v>
      </c>
    </row>
    <row r="122" spans="1:9" x14ac:dyDescent="0.25">
      <c r="A122" s="2">
        <v>117</v>
      </c>
      <c r="B122" s="2">
        <v>1103.7</v>
      </c>
      <c r="C122" s="2">
        <v>886.61199999999997</v>
      </c>
      <c r="D122" s="2">
        <f t="shared" si="2"/>
        <v>217.08800000000008</v>
      </c>
      <c r="F122" s="2">
        <v>117</v>
      </c>
      <c r="G122" s="2">
        <v>864.7</v>
      </c>
      <c r="H122" s="2">
        <v>886.61199999999997</v>
      </c>
      <c r="I122" s="2">
        <f t="shared" si="3"/>
        <v>21.911999999999921</v>
      </c>
    </row>
    <row r="123" spans="1:9" x14ac:dyDescent="0.25">
      <c r="A123" s="2">
        <v>118</v>
      </c>
      <c r="B123" s="2">
        <v>1118.9000000000001</v>
      </c>
      <c r="C123" s="2">
        <v>886.61199999999997</v>
      </c>
      <c r="D123" s="2">
        <f t="shared" si="2"/>
        <v>232.28800000000012</v>
      </c>
      <c r="F123" s="2">
        <v>118</v>
      </c>
      <c r="G123" s="2">
        <v>864.8</v>
      </c>
      <c r="H123" s="2">
        <v>886.61199999999997</v>
      </c>
      <c r="I123" s="2">
        <f t="shared" si="3"/>
        <v>21.812000000000012</v>
      </c>
    </row>
    <row r="124" spans="1:9" x14ac:dyDescent="0.25">
      <c r="A124" s="2">
        <v>119</v>
      </c>
      <c r="B124" s="2">
        <v>1129.7</v>
      </c>
      <c r="C124" s="2">
        <v>886.61199999999997</v>
      </c>
      <c r="D124" s="2">
        <f t="shared" si="2"/>
        <v>243.08800000000008</v>
      </c>
      <c r="F124" s="2">
        <v>119</v>
      </c>
      <c r="G124" s="2">
        <v>864.4</v>
      </c>
      <c r="H124" s="2">
        <v>886.61199999999997</v>
      </c>
      <c r="I124" s="2">
        <f t="shared" si="3"/>
        <v>22.211999999999989</v>
      </c>
    </row>
    <row r="125" spans="1:9" x14ac:dyDescent="0.25">
      <c r="A125" s="2">
        <v>120</v>
      </c>
      <c r="B125" s="2">
        <v>1142.5</v>
      </c>
      <c r="C125" s="2">
        <v>886.61199999999997</v>
      </c>
      <c r="D125" s="2">
        <f t="shared" si="2"/>
        <v>255.88800000000003</v>
      </c>
      <c r="F125" s="2">
        <v>120</v>
      </c>
      <c r="G125" s="2">
        <v>866.4</v>
      </c>
      <c r="H125" s="2">
        <v>886.61199999999997</v>
      </c>
      <c r="I125" s="2">
        <f t="shared" si="3"/>
        <v>20.211999999999989</v>
      </c>
    </row>
    <row r="126" spans="1:9" x14ac:dyDescent="0.25">
      <c r="A126" s="2">
        <v>121</v>
      </c>
      <c r="B126" s="2">
        <v>1154.8</v>
      </c>
      <c r="C126" s="2">
        <v>886.61199999999997</v>
      </c>
      <c r="D126" s="2">
        <f t="shared" si="2"/>
        <v>268.18799999999999</v>
      </c>
      <c r="F126" s="2">
        <v>121</v>
      </c>
      <c r="G126" s="2">
        <v>867.8</v>
      </c>
      <c r="H126" s="2">
        <v>886.61199999999997</v>
      </c>
      <c r="I126" s="2">
        <f t="shared" si="3"/>
        <v>18.812000000000012</v>
      </c>
    </row>
    <row r="127" spans="1:9" x14ac:dyDescent="0.25">
      <c r="A127" s="2">
        <v>122</v>
      </c>
      <c r="B127" s="2">
        <v>1171</v>
      </c>
      <c r="C127" s="2">
        <v>886.61199999999997</v>
      </c>
      <c r="D127" s="2">
        <f t="shared" si="2"/>
        <v>284.38800000000003</v>
      </c>
      <c r="F127" s="2">
        <v>122</v>
      </c>
      <c r="G127" s="2">
        <v>870.1</v>
      </c>
      <c r="H127" s="2">
        <v>886.61199999999997</v>
      </c>
      <c r="I127" s="2">
        <f t="shared" si="3"/>
        <v>16.511999999999944</v>
      </c>
    </row>
    <row r="128" spans="1:9" x14ac:dyDescent="0.25">
      <c r="A128" s="2">
        <v>123</v>
      </c>
      <c r="B128" s="2">
        <v>1179.8</v>
      </c>
      <c r="C128" s="2">
        <v>886.61199999999997</v>
      </c>
      <c r="D128" s="2">
        <f t="shared" si="2"/>
        <v>293.18799999999999</v>
      </c>
      <c r="F128" s="2">
        <v>123</v>
      </c>
      <c r="G128" s="2">
        <v>871</v>
      </c>
      <c r="H128" s="2">
        <v>886.61199999999997</v>
      </c>
      <c r="I128" s="2">
        <f t="shared" si="3"/>
        <v>15.611999999999966</v>
      </c>
    </row>
    <row r="129" spans="1:9" x14ac:dyDescent="0.25">
      <c r="A129" s="2">
        <v>124</v>
      </c>
      <c r="B129" s="2">
        <v>1197.0999999999999</v>
      </c>
      <c r="C129" s="2">
        <v>886.61199999999997</v>
      </c>
      <c r="D129" s="2">
        <f t="shared" si="2"/>
        <v>310.48799999999994</v>
      </c>
      <c r="F129" s="2">
        <v>124</v>
      </c>
      <c r="G129" s="2">
        <v>870.8</v>
      </c>
      <c r="H129" s="2">
        <v>886.61199999999997</v>
      </c>
      <c r="I129" s="2">
        <f t="shared" si="3"/>
        <v>15.812000000000012</v>
      </c>
    </row>
    <row r="130" spans="1:9" x14ac:dyDescent="0.25">
      <c r="A130" s="2">
        <v>125</v>
      </c>
      <c r="B130" s="2">
        <v>1210.4000000000001</v>
      </c>
      <c r="C130" s="2">
        <v>886.61199999999997</v>
      </c>
      <c r="D130" s="2">
        <f t="shared" si="2"/>
        <v>323.78800000000012</v>
      </c>
      <c r="F130" s="2">
        <v>125</v>
      </c>
      <c r="G130" s="2">
        <v>870.2</v>
      </c>
      <c r="H130" s="2">
        <v>886.61199999999997</v>
      </c>
      <c r="I130" s="2">
        <f t="shared" si="3"/>
        <v>16.411999999999921</v>
      </c>
    </row>
    <row r="131" spans="1:9" x14ac:dyDescent="0.25">
      <c r="A131" s="2">
        <v>126</v>
      </c>
      <c r="B131" s="2">
        <v>1228.5999999999999</v>
      </c>
      <c r="C131" s="2">
        <v>886.61199999999997</v>
      </c>
      <c r="D131" s="2">
        <f t="shared" si="2"/>
        <v>341.98799999999994</v>
      </c>
      <c r="F131" s="2">
        <v>126</v>
      </c>
      <c r="G131" s="2">
        <v>869.9</v>
      </c>
      <c r="H131" s="2">
        <v>886.61199999999997</v>
      </c>
      <c r="I131" s="2">
        <f t="shared" si="3"/>
        <v>16.711999999999989</v>
      </c>
    </row>
    <row r="132" spans="1:9" x14ac:dyDescent="0.25">
      <c r="A132" s="2">
        <v>127</v>
      </c>
      <c r="B132" s="2">
        <v>1241.4000000000001</v>
      </c>
      <c r="C132" s="2">
        <v>886.61199999999997</v>
      </c>
      <c r="D132" s="2">
        <f t="shared" si="2"/>
        <v>354.78800000000012</v>
      </c>
      <c r="F132" s="2">
        <v>127</v>
      </c>
      <c r="G132" s="2">
        <v>869.9</v>
      </c>
      <c r="H132" s="2">
        <v>886.61199999999997</v>
      </c>
      <c r="I132" s="2">
        <f t="shared" si="3"/>
        <v>16.711999999999989</v>
      </c>
    </row>
    <row r="133" spans="1:9" x14ac:dyDescent="0.25">
      <c r="A133" s="2">
        <v>128</v>
      </c>
      <c r="B133" s="2">
        <v>1259.4000000000001</v>
      </c>
      <c r="C133" s="2">
        <v>886.61199999999997</v>
      </c>
      <c r="D133" s="2">
        <f t="shared" si="2"/>
        <v>372.78800000000012</v>
      </c>
      <c r="F133" s="2">
        <v>128</v>
      </c>
      <c r="G133" s="2">
        <v>870.6</v>
      </c>
      <c r="H133" s="2">
        <v>886.61199999999997</v>
      </c>
      <c r="I133" s="2">
        <f t="shared" si="3"/>
        <v>16.011999999999944</v>
      </c>
    </row>
    <row r="134" spans="1:9" x14ac:dyDescent="0.25">
      <c r="A134" s="2">
        <v>129</v>
      </c>
      <c r="B134" s="2">
        <v>1274.0999999999999</v>
      </c>
      <c r="C134" s="2">
        <v>886.61199999999997</v>
      </c>
      <c r="D134" s="2">
        <f t="shared" si="2"/>
        <v>387.48799999999994</v>
      </c>
      <c r="F134" s="2">
        <v>129</v>
      </c>
      <c r="G134" s="2">
        <v>870.2</v>
      </c>
      <c r="H134" s="2">
        <v>886.61199999999997</v>
      </c>
      <c r="I134" s="2">
        <f t="shared" si="3"/>
        <v>16.411999999999921</v>
      </c>
    </row>
    <row r="135" spans="1:9" x14ac:dyDescent="0.25">
      <c r="A135" s="2">
        <v>130</v>
      </c>
      <c r="B135" s="2">
        <v>1295.0999999999999</v>
      </c>
      <c r="C135" s="2">
        <v>886.61199999999997</v>
      </c>
      <c r="D135" s="2">
        <f t="shared" ref="D135:D165" si="4">ABS(B135-C135)</f>
        <v>408.48799999999994</v>
      </c>
      <c r="F135" s="2">
        <v>130</v>
      </c>
      <c r="G135" s="2">
        <v>870.9</v>
      </c>
      <c r="H135" s="2">
        <v>886.61199999999997</v>
      </c>
      <c r="I135" s="2">
        <f t="shared" ref="I135:I165" si="5">ABS(G135-H135)</f>
        <v>15.711999999999989</v>
      </c>
    </row>
    <row r="136" spans="1:9" x14ac:dyDescent="0.25">
      <c r="A136" s="2">
        <v>131</v>
      </c>
      <c r="B136" s="2">
        <v>1312.7</v>
      </c>
      <c r="C136" s="2">
        <v>886.61199999999997</v>
      </c>
      <c r="D136" s="2">
        <f t="shared" si="4"/>
        <v>426.08800000000008</v>
      </c>
      <c r="F136" s="2">
        <v>131</v>
      </c>
      <c r="G136" s="2">
        <v>871.8</v>
      </c>
      <c r="H136" s="2">
        <v>886.61199999999997</v>
      </c>
      <c r="I136" s="2">
        <f t="shared" si="5"/>
        <v>14.812000000000012</v>
      </c>
    </row>
    <row r="137" spans="1:9" x14ac:dyDescent="0.25">
      <c r="A137" s="2">
        <v>132</v>
      </c>
      <c r="B137" s="2">
        <v>1331.9</v>
      </c>
      <c r="C137" s="2">
        <v>886.61199999999997</v>
      </c>
      <c r="D137" s="2">
        <f t="shared" si="4"/>
        <v>445.28800000000012</v>
      </c>
      <c r="F137" s="2">
        <v>132</v>
      </c>
      <c r="G137" s="2">
        <v>872</v>
      </c>
      <c r="H137" s="2">
        <v>886.61199999999997</v>
      </c>
      <c r="I137" s="2">
        <f t="shared" si="5"/>
        <v>14.611999999999966</v>
      </c>
    </row>
    <row r="138" spans="1:9" x14ac:dyDescent="0.25">
      <c r="A138" s="2">
        <v>133</v>
      </c>
      <c r="B138" s="2">
        <v>1350.7</v>
      </c>
      <c r="C138" s="2">
        <v>886.61199999999997</v>
      </c>
      <c r="D138" s="2">
        <f t="shared" si="4"/>
        <v>464.08800000000008</v>
      </c>
      <c r="F138" s="2">
        <v>133</v>
      </c>
      <c r="G138" s="2">
        <v>870.8</v>
      </c>
      <c r="H138" s="2">
        <v>886.61199999999997</v>
      </c>
      <c r="I138" s="2">
        <f t="shared" si="5"/>
        <v>15.812000000000012</v>
      </c>
    </row>
    <row r="139" spans="1:9" x14ac:dyDescent="0.25">
      <c r="A139" s="2">
        <v>134</v>
      </c>
      <c r="B139" s="2">
        <v>1374</v>
      </c>
      <c r="C139" s="2">
        <v>886.61199999999997</v>
      </c>
      <c r="D139" s="2">
        <f t="shared" si="4"/>
        <v>487.38800000000003</v>
      </c>
      <c r="F139" s="2">
        <v>134</v>
      </c>
      <c r="G139" s="2">
        <v>868.9</v>
      </c>
      <c r="H139" s="2">
        <v>886.61199999999997</v>
      </c>
      <c r="I139" s="2">
        <f t="shared" si="5"/>
        <v>17.711999999999989</v>
      </c>
    </row>
    <row r="140" spans="1:9" x14ac:dyDescent="0.25">
      <c r="A140" s="2">
        <v>135</v>
      </c>
      <c r="B140" s="2">
        <v>1389.3</v>
      </c>
      <c r="C140" s="2">
        <v>886.61199999999997</v>
      </c>
      <c r="D140" s="2">
        <f t="shared" si="4"/>
        <v>502.68799999999999</v>
      </c>
      <c r="F140" s="2">
        <v>135</v>
      </c>
      <c r="G140" s="2">
        <v>869</v>
      </c>
      <c r="H140" s="2">
        <v>886.61199999999997</v>
      </c>
      <c r="I140" s="2">
        <f t="shared" si="5"/>
        <v>17.611999999999966</v>
      </c>
    </row>
    <row r="141" spans="1:9" x14ac:dyDescent="0.25">
      <c r="A141" s="2">
        <v>136</v>
      </c>
      <c r="B141" s="2">
        <v>1412.3</v>
      </c>
      <c r="C141" s="2">
        <v>886.61199999999997</v>
      </c>
      <c r="D141" s="2">
        <f t="shared" si="4"/>
        <v>525.68799999999999</v>
      </c>
      <c r="F141" s="2">
        <v>136</v>
      </c>
      <c r="G141" s="2">
        <v>871.1</v>
      </c>
      <c r="H141" s="2">
        <v>886.61199999999997</v>
      </c>
      <c r="I141" s="2">
        <f t="shared" si="5"/>
        <v>15.511999999999944</v>
      </c>
    </row>
    <row r="142" spans="1:9" x14ac:dyDescent="0.25">
      <c r="A142" s="2">
        <v>137</v>
      </c>
      <c r="B142" s="2">
        <v>1433.6</v>
      </c>
      <c r="C142" s="2">
        <v>886.61199999999997</v>
      </c>
      <c r="D142" s="2">
        <f t="shared" si="4"/>
        <v>546.98799999999994</v>
      </c>
      <c r="F142" s="2">
        <v>137</v>
      </c>
      <c r="G142" s="2">
        <v>870.8</v>
      </c>
      <c r="H142" s="2">
        <v>886.61199999999997</v>
      </c>
      <c r="I142" s="2">
        <f t="shared" si="5"/>
        <v>15.812000000000012</v>
      </c>
    </row>
    <row r="143" spans="1:9" x14ac:dyDescent="0.25">
      <c r="A143" s="2">
        <v>138</v>
      </c>
      <c r="B143" s="2">
        <v>1457</v>
      </c>
      <c r="C143" s="2">
        <v>886.61199999999997</v>
      </c>
      <c r="D143" s="2">
        <f t="shared" si="4"/>
        <v>570.38800000000003</v>
      </c>
      <c r="F143" s="2">
        <v>138</v>
      </c>
      <c r="G143" s="2">
        <v>870.2</v>
      </c>
      <c r="H143" s="2">
        <v>886.61199999999997</v>
      </c>
      <c r="I143" s="2">
        <f t="shared" si="5"/>
        <v>16.411999999999921</v>
      </c>
    </row>
    <row r="144" spans="1:9" x14ac:dyDescent="0.25">
      <c r="A144" s="2">
        <v>139</v>
      </c>
      <c r="B144" s="2">
        <v>1477</v>
      </c>
      <c r="C144" s="2">
        <v>886.61199999999997</v>
      </c>
      <c r="D144" s="2">
        <f t="shared" si="4"/>
        <v>590.38800000000003</v>
      </c>
      <c r="F144" s="2">
        <v>139</v>
      </c>
      <c r="G144" s="2">
        <v>868.5</v>
      </c>
      <c r="H144" s="2">
        <v>886.61199999999997</v>
      </c>
      <c r="I144" s="2">
        <f t="shared" si="5"/>
        <v>18.111999999999966</v>
      </c>
    </row>
    <row r="145" spans="1:9" x14ac:dyDescent="0.25">
      <c r="A145" s="2">
        <v>140</v>
      </c>
      <c r="B145" s="2">
        <v>1502.3</v>
      </c>
      <c r="C145" s="2">
        <v>886.61199999999997</v>
      </c>
      <c r="D145" s="2">
        <f t="shared" si="4"/>
        <v>615.68799999999999</v>
      </c>
      <c r="F145" s="2">
        <v>140</v>
      </c>
      <c r="G145" s="2">
        <v>866.2</v>
      </c>
      <c r="H145" s="2">
        <v>886.61199999999997</v>
      </c>
      <c r="I145" s="2">
        <f t="shared" si="5"/>
        <v>20.411999999999921</v>
      </c>
    </row>
    <row r="146" spans="1:9" x14ac:dyDescent="0.25">
      <c r="A146" s="2">
        <v>141</v>
      </c>
      <c r="B146" s="2">
        <v>1524</v>
      </c>
      <c r="C146" s="2">
        <v>886.61199999999997</v>
      </c>
      <c r="D146" s="2">
        <f t="shared" si="4"/>
        <v>637.38800000000003</v>
      </c>
      <c r="F146" s="2">
        <v>141</v>
      </c>
      <c r="G146" s="2">
        <v>866.1</v>
      </c>
      <c r="H146" s="2">
        <v>886.61199999999997</v>
      </c>
      <c r="I146" s="2">
        <f t="shared" si="5"/>
        <v>20.511999999999944</v>
      </c>
    </row>
    <row r="147" spans="1:9" x14ac:dyDescent="0.25">
      <c r="A147" s="2">
        <v>142</v>
      </c>
      <c r="B147" s="2">
        <v>1549.1</v>
      </c>
      <c r="C147" s="2">
        <v>886.61199999999997</v>
      </c>
      <c r="D147" s="2">
        <f t="shared" si="4"/>
        <v>662.48799999999994</v>
      </c>
      <c r="F147" s="2">
        <v>142</v>
      </c>
      <c r="G147" s="2">
        <v>866.1</v>
      </c>
      <c r="H147" s="2">
        <v>886.61199999999997</v>
      </c>
      <c r="I147" s="2">
        <f t="shared" si="5"/>
        <v>20.511999999999944</v>
      </c>
    </row>
    <row r="148" spans="1:9" x14ac:dyDescent="0.25">
      <c r="A148" s="2">
        <v>143</v>
      </c>
      <c r="B148" s="2">
        <v>1575.1</v>
      </c>
      <c r="C148" s="2">
        <v>886.61199999999997</v>
      </c>
      <c r="D148" s="2">
        <f t="shared" si="4"/>
        <v>688.48799999999994</v>
      </c>
      <c r="F148" s="2">
        <v>143</v>
      </c>
      <c r="G148" s="2">
        <v>865.1</v>
      </c>
      <c r="H148" s="2">
        <v>886.61199999999997</v>
      </c>
      <c r="I148" s="2">
        <f t="shared" si="5"/>
        <v>21.511999999999944</v>
      </c>
    </row>
    <row r="149" spans="1:9" x14ac:dyDescent="0.25">
      <c r="A149" s="2">
        <v>144</v>
      </c>
      <c r="B149" s="2">
        <v>1599.9</v>
      </c>
      <c r="C149" s="2">
        <v>886.61199999999997</v>
      </c>
      <c r="D149" s="2">
        <f t="shared" si="4"/>
        <v>713.28800000000012</v>
      </c>
      <c r="F149" s="2">
        <v>144</v>
      </c>
      <c r="G149" s="2">
        <v>862.2</v>
      </c>
      <c r="H149" s="2">
        <v>886.61199999999997</v>
      </c>
      <c r="I149" s="2">
        <f t="shared" si="5"/>
        <v>24.411999999999921</v>
      </c>
    </row>
    <row r="150" spans="1:9" x14ac:dyDescent="0.25">
      <c r="A150" s="2">
        <v>145</v>
      </c>
      <c r="B150" s="2">
        <v>1628.1</v>
      </c>
      <c r="C150" s="2">
        <v>886.61199999999997</v>
      </c>
      <c r="D150" s="2">
        <f t="shared" si="4"/>
        <v>741.48799999999994</v>
      </c>
      <c r="F150" s="2">
        <v>145</v>
      </c>
      <c r="G150" s="2">
        <v>861</v>
      </c>
      <c r="H150" s="2">
        <v>886.61199999999997</v>
      </c>
      <c r="I150" s="2">
        <f t="shared" si="5"/>
        <v>25.611999999999966</v>
      </c>
    </row>
    <row r="151" spans="1:9" x14ac:dyDescent="0.25">
      <c r="A151" s="2">
        <v>146</v>
      </c>
      <c r="B151" s="2">
        <v>1656</v>
      </c>
      <c r="C151" s="2">
        <v>886.61199999999997</v>
      </c>
      <c r="D151" s="2">
        <f t="shared" si="4"/>
        <v>769.38800000000003</v>
      </c>
      <c r="F151" s="2">
        <v>146</v>
      </c>
      <c r="G151" s="2">
        <v>860.1</v>
      </c>
      <c r="H151" s="2">
        <v>886.61199999999997</v>
      </c>
      <c r="I151" s="2">
        <f t="shared" si="5"/>
        <v>26.511999999999944</v>
      </c>
    </row>
    <row r="152" spans="1:9" x14ac:dyDescent="0.25">
      <c r="A152" s="2">
        <v>147</v>
      </c>
      <c r="B152" s="2">
        <v>1682.2</v>
      </c>
      <c r="C152" s="2">
        <v>886.61199999999997</v>
      </c>
      <c r="D152" s="2">
        <f t="shared" si="4"/>
        <v>795.58800000000008</v>
      </c>
      <c r="F152" s="2">
        <v>147</v>
      </c>
      <c r="G152" s="2">
        <v>855.6</v>
      </c>
      <c r="H152" s="2">
        <v>886.61199999999997</v>
      </c>
      <c r="I152" s="2">
        <f t="shared" si="5"/>
        <v>31.011999999999944</v>
      </c>
    </row>
    <row r="153" spans="1:9" x14ac:dyDescent="0.25">
      <c r="A153" s="2">
        <v>148</v>
      </c>
      <c r="B153" s="2">
        <v>1711.8</v>
      </c>
      <c r="C153" s="2">
        <v>886.61199999999997</v>
      </c>
      <c r="D153" s="2">
        <f t="shared" si="4"/>
        <v>825.18799999999999</v>
      </c>
      <c r="F153" s="2">
        <v>148</v>
      </c>
      <c r="G153" s="2">
        <v>852.9</v>
      </c>
      <c r="H153" s="2">
        <v>886.61199999999997</v>
      </c>
      <c r="I153" s="2">
        <f t="shared" si="5"/>
        <v>33.711999999999989</v>
      </c>
    </row>
    <row r="154" spans="1:9" x14ac:dyDescent="0.25">
      <c r="A154" s="2">
        <v>149</v>
      </c>
      <c r="B154" s="2">
        <v>1746.2</v>
      </c>
      <c r="C154" s="2">
        <v>886.61199999999997</v>
      </c>
      <c r="D154" s="2">
        <f t="shared" si="4"/>
        <v>859.58800000000008</v>
      </c>
      <c r="F154" s="2">
        <v>149</v>
      </c>
      <c r="G154" s="2">
        <v>853.7</v>
      </c>
      <c r="H154" s="2">
        <v>886.61199999999997</v>
      </c>
      <c r="I154" s="2">
        <f t="shared" si="5"/>
        <v>32.911999999999921</v>
      </c>
    </row>
    <row r="155" spans="1:9" x14ac:dyDescent="0.25">
      <c r="A155" s="2">
        <v>150</v>
      </c>
      <c r="B155" s="2">
        <v>1771.2</v>
      </c>
      <c r="C155" s="2">
        <v>886.61199999999997</v>
      </c>
      <c r="D155" s="2">
        <f t="shared" si="4"/>
        <v>884.58800000000008</v>
      </c>
      <c r="F155" s="2">
        <v>150</v>
      </c>
      <c r="G155" s="2">
        <v>851.2</v>
      </c>
      <c r="H155" s="2">
        <v>886.61199999999997</v>
      </c>
      <c r="I155" s="2">
        <f t="shared" si="5"/>
        <v>35.411999999999921</v>
      </c>
    </row>
    <row r="156" spans="1:9" x14ac:dyDescent="0.25">
      <c r="A156" s="2">
        <v>151</v>
      </c>
      <c r="B156" s="2">
        <v>1805.8</v>
      </c>
      <c r="C156" s="2">
        <v>886.61199999999997</v>
      </c>
      <c r="D156" s="2">
        <f t="shared" si="4"/>
        <v>919.18799999999999</v>
      </c>
      <c r="F156" s="2">
        <v>151</v>
      </c>
      <c r="G156" s="2">
        <v>848.9</v>
      </c>
      <c r="H156" s="2">
        <v>886.61199999999997</v>
      </c>
      <c r="I156" s="2">
        <f t="shared" si="5"/>
        <v>37.711999999999989</v>
      </c>
    </row>
    <row r="157" spans="1:9" x14ac:dyDescent="0.25">
      <c r="A157" s="2">
        <v>152</v>
      </c>
      <c r="B157" s="2">
        <v>1834.8</v>
      </c>
      <c r="C157" s="2">
        <v>886.61199999999997</v>
      </c>
      <c r="D157" s="2">
        <f t="shared" si="4"/>
        <v>948.18799999999999</v>
      </c>
      <c r="F157" s="2">
        <v>152</v>
      </c>
      <c r="G157" s="2">
        <v>845.5</v>
      </c>
      <c r="H157" s="2">
        <v>886.61199999999997</v>
      </c>
      <c r="I157" s="2">
        <f t="shared" si="5"/>
        <v>41.111999999999966</v>
      </c>
    </row>
    <row r="158" spans="1:9" x14ac:dyDescent="0.25">
      <c r="A158" s="2">
        <v>153</v>
      </c>
      <c r="B158" s="2">
        <v>1873.2</v>
      </c>
      <c r="C158" s="2">
        <v>886.61199999999997</v>
      </c>
      <c r="D158" s="2">
        <f t="shared" si="4"/>
        <v>986.58800000000008</v>
      </c>
      <c r="F158" s="2">
        <v>153</v>
      </c>
      <c r="G158" s="2">
        <v>844.9</v>
      </c>
      <c r="H158" s="2">
        <v>886.61199999999997</v>
      </c>
      <c r="I158" s="2">
        <f t="shared" si="5"/>
        <v>41.711999999999989</v>
      </c>
    </row>
    <row r="159" spans="1:9" x14ac:dyDescent="0.25">
      <c r="A159" s="2">
        <v>154</v>
      </c>
      <c r="B159" s="2">
        <v>1902.2</v>
      </c>
      <c r="C159" s="2">
        <v>886.61199999999997</v>
      </c>
      <c r="D159" s="2">
        <f t="shared" si="4"/>
        <v>1015.5880000000001</v>
      </c>
      <c r="F159" s="2">
        <v>154</v>
      </c>
      <c r="G159" s="2">
        <v>840.7</v>
      </c>
      <c r="H159" s="2">
        <v>886.61199999999997</v>
      </c>
      <c r="I159" s="2">
        <f t="shared" si="5"/>
        <v>45.911999999999921</v>
      </c>
    </row>
    <row r="160" spans="1:9" x14ac:dyDescent="0.25">
      <c r="A160" s="2">
        <v>155</v>
      </c>
      <c r="B160" s="2">
        <v>1944.6</v>
      </c>
      <c r="C160" s="2">
        <v>886.61199999999997</v>
      </c>
      <c r="D160" s="2">
        <f t="shared" si="4"/>
        <v>1057.9879999999998</v>
      </c>
      <c r="F160" s="2">
        <v>155</v>
      </c>
      <c r="G160" s="2">
        <v>834.4</v>
      </c>
      <c r="H160" s="2">
        <v>886.61199999999997</v>
      </c>
      <c r="I160" s="2">
        <f t="shared" si="5"/>
        <v>52.211999999999989</v>
      </c>
    </row>
    <row r="161" spans="1:9" x14ac:dyDescent="0.25">
      <c r="A161" s="2">
        <v>156</v>
      </c>
      <c r="B161" s="2">
        <v>1973.6</v>
      </c>
      <c r="C161" s="2">
        <v>886.61199999999997</v>
      </c>
      <c r="D161" s="2">
        <f t="shared" si="4"/>
        <v>1086.9879999999998</v>
      </c>
      <c r="F161" s="2">
        <v>156</v>
      </c>
      <c r="G161" s="2">
        <v>828.7</v>
      </c>
      <c r="H161" s="2">
        <v>886.61199999999997</v>
      </c>
      <c r="I161" s="2">
        <f t="shared" si="5"/>
        <v>57.911999999999921</v>
      </c>
    </row>
    <row r="162" spans="1:9" x14ac:dyDescent="0.25">
      <c r="A162" s="2">
        <v>157</v>
      </c>
      <c r="B162" s="2">
        <v>2023.3</v>
      </c>
      <c r="C162" s="2">
        <v>886.61199999999997</v>
      </c>
      <c r="D162" s="2">
        <f t="shared" si="4"/>
        <v>1136.6880000000001</v>
      </c>
      <c r="F162" s="2">
        <v>157</v>
      </c>
      <c r="G162" s="2">
        <v>828.4</v>
      </c>
      <c r="H162" s="2">
        <v>886.61199999999997</v>
      </c>
      <c r="I162" s="2">
        <f t="shared" si="5"/>
        <v>58.211999999999989</v>
      </c>
    </row>
    <row r="163" spans="1:9" x14ac:dyDescent="0.25">
      <c r="A163" s="2">
        <v>158</v>
      </c>
      <c r="B163" s="2">
        <v>2048.6999999999998</v>
      </c>
      <c r="C163" s="2">
        <v>886.61199999999997</v>
      </c>
      <c r="D163" s="2">
        <f t="shared" si="4"/>
        <v>1162.0879999999997</v>
      </c>
      <c r="F163" s="2">
        <v>158</v>
      </c>
      <c r="G163" s="2">
        <v>821.2</v>
      </c>
      <c r="H163" s="2">
        <v>886.61199999999997</v>
      </c>
      <c r="I163" s="2">
        <f t="shared" si="5"/>
        <v>65.411999999999921</v>
      </c>
    </row>
    <row r="164" spans="1:9" x14ac:dyDescent="0.25">
      <c r="A164" s="2">
        <v>159</v>
      </c>
      <c r="B164" s="2">
        <v>2097</v>
      </c>
      <c r="C164" s="2">
        <v>886.61199999999997</v>
      </c>
      <c r="D164" s="2">
        <f t="shared" si="4"/>
        <v>1210.3879999999999</v>
      </c>
      <c r="F164" s="2">
        <v>159</v>
      </c>
      <c r="G164" s="2">
        <v>817.3</v>
      </c>
      <c r="H164" s="2">
        <v>886.61199999999997</v>
      </c>
      <c r="I164" s="2">
        <f t="shared" si="5"/>
        <v>69.312000000000012</v>
      </c>
    </row>
    <row r="165" spans="1:9" x14ac:dyDescent="0.25">
      <c r="A165" s="2">
        <v>160</v>
      </c>
      <c r="B165" s="2">
        <v>2125.5</v>
      </c>
      <c r="C165" s="2">
        <v>886.61199999999997</v>
      </c>
      <c r="D165" s="2">
        <f t="shared" si="4"/>
        <v>1238.8879999999999</v>
      </c>
      <c r="F165" s="2">
        <v>160</v>
      </c>
      <c r="G165" s="2">
        <v>811.2</v>
      </c>
      <c r="H165" s="2">
        <v>886.61199999999997</v>
      </c>
      <c r="I165" s="2">
        <f t="shared" si="5"/>
        <v>75.411999999999921</v>
      </c>
    </row>
  </sheetData>
  <mergeCells count="2">
    <mergeCell ref="A4:D4"/>
    <mergeCell ref="F4:I4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30983-B34D-491E-BA69-73AA0CCAF6AF}">
  <dimension ref="A1:S165"/>
  <sheetViews>
    <sheetView tabSelected="1" workbookViewId="0">
      <selection activeCell="U31" sqref="U31"/>
    </sheetView>
  </sheetViews>
  <sheetFormatPr defaultColWidth="8.85546875" defaultRowHeight="15" x14ac:dyDescent="0.25"/>
  <cols>
    <col min="1" max="1" width="19.85546875" bestFit="1" customWidth="1"/>
    <col min="2" max="2" width="11.42578125" bestFit="1" customWidth="1"/>
    <col min="3" max="3" width="17.42578125" bestFit="1" customWidth="1"/>
    <col min="4" max="4" width="14.42578125" bestFit="1" customWidth="1"/>
    <col min="6" max="6" width="11.42578125" bestFit="1" customWidth="1"/>
    <col min="7" max="8" width="17.42578125" bestFit="1" customWidth="1"/>
    <col min="9" max="9" width="14.42578125" bestFit="1" customWidth="1"/>
  </cols>
  <sheetData>
    <row r="1" spans="1:19" x14ac:dyDescent="0.25">
      <c r="A1" s="2"/>
      <c r="B1" s="1" t="s">
        <v>59</v>
      </c>
      <c r="C1" s="1" t="s">
        <v>60</v>
      </c>
    </row>
    <row r="2" spans="1:19" x14ac:dyDescent="0.25">
      <c r="A2" s="2" t="s">
        <v>64</v>
      </c>
      <c r="B2" s="3">
        <f>COUNTIF(D6:D165, "&lt;"&amp;0.1*C6)/160</f>
        <v>0.66249999999999998</v>
      </c>
      <c r="C2" s="3">
        <f>COUNTIF(I6:I165, "&lt;"&amp;0.1*H6)/160</f>
        <v>0.3125</v>
      </c>
    </row>
    <row r="3" spans="1:19" x14ac:dyDescent="0.25">
      <c r="B3" s="21"/>
      <c r="C3" s="21"/>
    </row>
    <row r="4" spans="1:19" x14ac:dyDescent="0.25">
      <c r="A4" s="53" t="s">
        <v>59</v>
      </c>
      <c r="B4" s="53"/>
      <c r="C4" s="53"/>
      <c r="D4" s="53"/>
      <c r="F4" s="53" t="s">
        <v>60</v>
      </c>
      <c r="G4" s="53"/>
      <c r="H4" s="53"/>
      <c r="I4" s="53"/>
    </row>
    <row r="5" spans="1:19" x14ac:dyDescent="0.25">
      <c r="A5" s="1" t="s">
        <v>35</v>
      </c>
      <c r="B5" s="1" t="s">
        <v>61</v>
      </c>
      <c r="C5" s="1" t="s">
        <v>62</v>
      </c>
      <c r="D5" s="1" t="s">
        <v>63</v>
      </c>
      <c r="F5" s="1" t="s">
        <v>35</v>
      </c>
      <c r="G5" s="1" t="s">
        <v>61</v>
      </c>
      <c r="H5" s="1" t="s">
        <v>62</v>
      </c>
      <c r="I5" s="1" t="s">
        <v>63</v>
      </c>
    </row>
    <row r="6" spans="1:19" x14ac:dyDescent="0.25">
      <c r="A6" s="2">
        <v>1</v>
      </c>
      <c r="B6" s="2">
        <v>1400.6</v>
      </c>
      <c r="C6" s="2">
        <v>894.79499999999996</v>
      </c>
      <c r="D6" s="2">
        <f>ABS(B6-C6)</f>
        <v>505.80499999999995</v>
      </c>
      <c r="F6" s="2">
        <v>1</v>
      </c>
      <c r="G6" s="2">
        <v>2000</v>
      </c>
      <c r="H6" s="2">
        <v>894.79499999999996</v>
      </c>
      <c r="I6" s="2">
        <f>ABS(G6-H6)</f>
        <v>1105.2049999999999</v>
      </c>
    </row>
    <row r="7" spans="1:19" x14ac:dyDescent="0.25">
      <c r="A7" s="2">
        <v>2</v>
      </c>
      <c r="B7" s="2">
        <v>1395.3</v>
      </c>
      <c r="C7" s="2">
        <v>894.79499999999996</v>
      </c>
      <c r="D7" s="2">
        <f t="shared" ref="D7:D70" si="0">ABS(B7-C7)</f>
        <v>500.505</v>
      </c>
      <c r="F7" s="2">
        <v>2</v>
      </c>
      <c r="G7" s="2">
        <v>1968.7</v>
      </c>
      <c r="H7" s="2">
        <v>894.79499999999996</v>
      </c>
      <c r="I7" s="2">
        <f t="shared" ref="I7:I70" si="1">ABS(G7-H7)</f>
        <v>1073.9050000000002</v>
      </c>
    </row>
    <row r="8" spans="1:19" x14ac:dyDescent="0.25">
      <c r="A8" s="2">
        <v>3</v>
      </c>
      <c r="B8" s="2">
        <v>1389.5</v>
      </c>
      <c r="C8" s="2">
        <v>894.79499999999996</v>
      </c>
      <c r="D8" s="2">
        <f t="shared" si="0"/>
        <v>494.70500000000004</v>
      </c>
      <c r="F8" s="2">
        <v>3</v>
      </c>
      <c r="G8" s="2">
        <v>1936.9</v>
      </c>
      <c r="H8" s="2">
        <v>894.79499999999996</v>
      </c>
      <c r="I8" s="2">
        <f t="shared" si="1"/>
        <v>1042.105</v>
      </c>
    </row>
    <row r="9" spans="1:19" x14ac:dyDescent="0.25">
      <c r="A9" s="2">
        <v>4</v>
      </c>
      <c r="B9" s="2">
        <v>1381.5</v>
      </c>
      <c r="C9" s="2">
        <v>894.79499999999996</v>
      </c>
      <c r="D9" s="2">
        <f t="shared" si="0"/>
        <v>486.70500000000004</v>
      </c>
      <c r="F9" s="2">
        <v>4</v>
      </c>
      <c r="G9" s="2">
        <v>1907.2</v>
      </c>
      <c r="H9" s="2">
        <v>894.79499999999996</v>
      </c>
      <c r="I9" s="2">
        <f t="shared" si="1"/>
        <v>1012.4050000000001</v>
      </c>
    </row>
    <row r="10" spans="1:19" x14ac:dyDescent="0.25">
      <c r="A10" s="2">
        <v>5</v>
      </c>
      <c r="B10" s="2">
        <v>1375.1</v>
      </c>
      <c r="C10" s="2">
        <v>894.79499999999996</v>
      </c>
      <c r="D10" s="2">
        <f t="shared" si="0"/>
        <v>480.30499999999995</v>
      </c>
      <c r="F10" s="2">
        <v>5</v>
      </c>
      <c r="G10" s="2">
        <v>1873</v>
      </c>
      <c r="H10" s="2">
        <v>894.79499999999996</v>
      </c>
      <c r="I10" s="2">
        <f t="shared" si="1"/>
        <v>978.20500000000004</v>
      </c>
    </row>
    <row r="11" spans="1:19" x14ac:dyDescent="0.25">
      <c r="A11" s="2">
        <v>6</v>
      </c>
      <c r="B11" s="2">
        <v>1367.2</v>
      </c>
      <c r="C11" s="2">
        <v>894.79499999999996</v>
      </c>
      <c r="D11" s="2">
        <f t="shared" si="0"/>
        <v>472.40500000000009</v>
      </c>
      <c r="F11" s="2">
        <v>6</v>
      </c>
      <c r="G11" s="2">
        <v>1842.3</v>
      </c>
      <c r="H11" s="2">
        <v>894.79499999999996</v>
      </c>
      <c r="I11" s="2">
        <f t="shared" si="1"/>
        <v>947.505</v>
      </c>
    </row>
    <row r="12" spans="1:19" x14ac:dyDescent="0.25">
      <c r="A12" s="2">
        <v>7</v>
      </c>
      <c r="B12" s="2">
        <v>1362.9</v>
      </c>
      <c r="C12" s="2">
        <v>894.79499999999996</v>
      </c>
      <c r="D12" s="2">
        <f t="shared" si="0"/>
        <v>468.10500000000013</v>
      </c>
      <c r="F12" s="2">
        <v>7</v>
      </c>
      <c r="G12" s="2">
        <v>1814.2</v>
      </c>
      <c r="H12" s="2">
        <v>894.79499999999996</v>
      </c>
      <c r="I12" s="2">
        <f t="shared" si="1"/>
        <v>919.40500000000009</v>
      </c>
      <c r="S12" s="46" t="s">
        <v>168</v>
      </c>
    </row>
    <row r="13" spans="1:19" x14ac:dyDescent="0.25">
      <c r="A13" s="2">
        <v>8</v>
      </c>
      <c r="B13" s="2">
        <v>1354.1</v>
      </c>
      <c r="C13" s="2">
        <v>894.79499999999996</v>
      </c>
      <c r="D13" s="2">
        <f t="shared" si="0"/>
        <v>459.30499999999995</v>
      </c>
      <c r="F13" s="2">
        <v>8</v>
      </c>
      <c r="G13" s="2">
        <v>1785.4</v>
      </c>
      <c r="H13" s="2">
        <v>894.79499999999996</v>
      </c>
      <c r="I13" s="2">
        <f t="shared" si="1"/>
        <v>890.60500000000013</v>
      </c>
    </row>
    <row r="14" spans="1:19" x14ac:dyDescent="0.25">
      <c r="A14" s="2">
        <v>9</v>
      </c>
      <c r="B14" s="2">
        <v>1347.3</v>
      </c>
      <c r="C14" s="2">
        <v>894.79499999999996</v>
      </c>
      <c r="D14" s="2">
        <f t="shared" si="0"/>
        <v>452.505</v>
      </c>
      <c r="F14" s="2">
        <v>9</v>
      </c>
      <c r="G14" s="2">
        <v>1754.7</v>
      </c>
      <c r="H14" s="2">
        <v>894.79499999999996</v>
      </c>
      <c r="I14" s="2">
        <f t="shared" si="1"/>
        <v>859.90500000000009</v>
      </c>
    </row>
    <row r="15" spans="1:19" x14ac:dyDescent="0.25">
      <c r="A15" s="2">
        <v>10</v>
      </c>
      <c r="B15" s="2">
        <v>1337.3</v>
      </c>
      <c r="C15" s="2">
        <v>894.79499999999996</v>
      </c>
      <c r="D15" s="2">
        <f t="shared" si="0"/>
        <v>442.505</v>
      </c>
      <c r="F15" s="2">
        <v>10</v>
      </c>
      <c r="G15" s="2">
        <v>1725.1</v>
      </c>
      <c r="H15" s="2">
        <v>894.79499999999996</v>
      </c>
      <c r="I15" s="2">
        <f t="shared" si="1"/>
        <v>830.30499999999995</v>
      </c>
    </row>
    <row r="16" spans="1:19" x14ac:dyDescent="0.25">
      <c r="A16" s="2">
        <v>11</v>
      </c>
      <c r="B16" s="2">
        <v>1333.9</v>
      </c>
      <c r="C16" s="2">
        <v>894.79499999999996</v>
      </c>
      <c r="D16" s="2">
        <f t="shared" si="0"/>
        <v>439.10500000000013</v>
      </c>
      <c r="F16" s="2">
        <v>11</v>
      </c>
      <c r="G16" s="2">
        <v>1700.3</v>
      </c>
      <c r="H16" s="2">
        <v>894.79499999999996</v>
      </c>
      <c r="I16" s="2">
        <f t="shared" si="1"/>
        <v>805.505</v>
      </c>
    </row>
    <row r="17" spans="1:9" x14ac:dyDescent="0.25">
      <c r="A17" s="2">
        <v>12</v>
      </c>
      <c r="B17" s="2">
        <v>1323.7</v>
      </c>
      <c r="C17" s="2">
        <v>894.79499999999996</v>
      </c>
      <c r="D17" s="2">
        <f t="shared" si="0"/>
        <v>428.90500000000009</v>
      </c>
      <c r="F17" s="2">
        <v>12</v>
      </c>
      <c r="G17" s="2">
        <v>1673.9</v>
      </c>
      <c r="H17" s="2">
        <v>894.79499999999996</v>
      </c>
      <c r="I17" s="2">
        <f t="shared" si="1"/>
        <v>779.10500000000013</v>
      </c>
    </row>
    <row r="18" spans="1:9" x14ac:dyDescent="0.25">
      <c r="A18" s="2">
        <v>13</v>
      </c>
      <c r="B18" s="2">
        <v>1315.8</v>
      </c>
      <c r="C18" s="2">
        <v>894.79499999999996</v>
      </c>
      <c r="D18" s="2">
        <f t="shared" si="0"/>
        <v>421.005</v>
      </c>
      <c r="F18" s="2">
        <v>13</v>
      </c>
      <c r="G18" s="2">
        <v>1645.6</v>
      </c>
      <c r="H18" s="2">
        <v>894.79499999999996</v>
      </c>
      <c r="I18" s="2">
        <f t="shared" si="1"/>
        <v>750.80499999999995</v>
      </c>
    </row>
    <row r="19" spans="1:9" x14ac:dyDescent="0.25">
      <c r="A19" s="2">
        <v>14</v>
      </c>
      <c r="B19" s="2">
        <v>1304.9000000000001</v>
      </c>
      <c r="C19" s="2">
        <v>894.79499999999996</v>
      </c>
      <c r="D19" s="2">
        <f t="shared" si="0"/>
        <v>410.10500000000013</v>
      </c>
      <c r="F19" s="2">
        <v>14</v>
      </c>
      <c r="G19" s="2">
        <v>1620</v>
      </c>
      <c r="H19" s="2">
        <v>894.79499999999996</v>
      </c>
      <c r="I19" s="2">
        <f t="shared" si="1"/>
        <v>725.20500000000004</v>
      </c>
    </row>
    <row r="20" spans="1:9" x14ac:dyDescent="0.25">
      <c r="A20" s="2">
        <v>15</v>
      </c>
      <c r="B20" s="2">
        <v>1301.5</v>
      </c>
      <c r="C20" s="2">
        <v>894.79499999999996</v>
      </c>
      <c r="D20" s="2">
        <f t="shared" si="0"/>
        <v>406.70500000000004</v>
      </c>
      <c r="F20" s="2">
        <v>15</v>
      </c>
      <c r="G20" s="2">
        <v>1595.2</v>
      </c>
      <c r="H20" s="2">
        <v>894.79499999999996</v>
      </c>
      <c r="I20" s="2">
        <f t="shared" si="1"/>
        <v>700.40500000000009</v>
      </c>
    </row>
    <row r="21" spans="1:9" x14ac:dyDescent="0.25">
      <c r="A21" s="2">
        <v>16</v>
      </c>
      <c r="B21" s="2">
        <v>1289.5999999999999</v>
      </c>
      <c r="C21" s="2">
        <v>894.79499999999996</v>
      </c>
      <c r="D21" s="2">
        <f t="shared" si="0"/>
        <v>394.80499999999995</v>
      </c>
      <c r="F21" s="2">
        <v>16</v>
      </c>
      <c r="G21" s="2">
        <v>1572.9</v>
      </c>
      <c r="H21" s="2">
        <v>894.79499999999996</v>
      </c>
      <c r="I21" s="2">
        <f t="shared" si="1"/>
        <v>678.10500000000013</v>
      </c>
    </row>
    <row r="22" spans="1:9" x14ac:dyDescent="0.25">
      <c r="A22" s="2">
        <v>17</v>
      </c>
      <c r="B22" s="2">
        <v>1283.8</v>
      </c>
      <c r="C22" s="2">
        <v>894.79499999999996</v>
      </c>
      <c r="D22" s="2">
        <f t="shared" si="0"/>
        <v>389.005</v>
      </c>
      <c r="F22" s="2">
        <v>17</v>
      </c>
      <c r="G22" s="2">
        <v>1544.4</v>
      </c>
      <c r="H22" s="2">
        <v>894.79499999999996</v>
      </c>
      <c r="I22" s="2">
        <f t="shared" si="1"/>
        <v>649.60500000000013</v>
      </c>
    </row>
    <row r="23" spans="1:9" x14ac:dyDescent="0.25">
      <c r="A23" s="2">
        <v>18</v>
      </c>
      <c r="B23" s="2">
        <v>1269</v>
      </c>
      <c r="C23" s="2">
        <v>894.79499999999996</v>
      </c>
      <c r="D23" s="2">
        <f t="shared" si="0"/>
        <v>374.20500000000004</v>
      </c>
      <c r="F23" s="2">
        <v>18</v>
      </c>
      <c r="G23" s="2">
        <v>1521.9</v>
      </c>
      <c r="H23" s="2">
        <v>894.79499999999996</v>
      </c>
      <c r="I23" s="2">
        <f t="shared" si="1"/>
        <v>627.10500000000013</v>
      </c>
    </row>
    <row r="24" spans="1:9" x14ac:dyDescent="0.25">
      <c r="A24" s="2">
        <v>19</v>
      </c>
      <c r="B24" s="2">
        <v>1263</v>
      </c>
      <c r="C24" s="2">
        <v>894.79499999999996</v>
      </c>
      <c r="D24" s="2">
        <f t="shared" si="0"/>
        <v>368.20500000000004</v>
      </c>
      <c r="F24" s="2">
        <v>19</v>
      </c>
      <c r="G24" s="2">
        <v>1503.3</v>
      </c>
      <c r="H24" s="2">
        <v>894.79499999999996</v>
      </c>
      <c r="I24" s="2">
        <f t="shared" si="1"/>
        <v>608.505</v>
      </c>
    </row>
    <row r="25" spans="1:9" x14ac:dyDescent="0.25">
      <c r="A25" s="2">
        <v>20</v>
      </c>
      <c r="B25" s="2">
        <v>1251.8</v>
      </c>
      <c r="C25" s="2">
        <v>894.79499999999996</v>
      </c>
      <c r="D25" s="2">
        <f t="shared" si="0"/>
        <v>357.005</v>
      </c>
      <c r="F25" s="2">
        <v>20</v>
      </c>
      <c r="G25" s="2">
        <v>1478.6</v>
      </c>
      <c r="H25" s="2">
        <v>894.79499999999996</v>
      </c>
      <c r="I25" s="2">
        <f t="shared" si="1"/>
        <v>583.80499999999995</v>
      </c>
    </row>
    <row r="26" spans="1:9" x14ac:dyDescent="0.25">
      <c r="A26" s="2">
        <v>21</v>
      </c>
      <c r="B26" s="2">
        <v>1246.3</v>
      </c>
      <c r="C26" s="2">
        <v>894.79499999999996</v>
      </c>
      <c r="D26" s="2">
        <f t="shared" si="0"/>
        <v>351.505</v>
      </c>
      <c r="F26" s="2">
        <v>21</v>
      </c>
      <c r="G26" s="2">
        <v>1456.4</v>
      </c>
      <c r="H26" s="2">
        <v>894.79499999999996</v>
      </c>
      <c r="I26" s="2">
        <f t="shared" si="1"/>
        <v>561.60500000000013</v>
      </c>
    </row>
    <row r="27" spans="1:9" x14ac:dyDescent="0.25">
      <c r="A27" s="2">
        <v>22</v>
      </c>
      <c r="B27" s="2">
        <v>1234.8</v>
      </c>
      <c r="C27" s="2">
        <v>894.79499999999996</v>
      </c>
      <c r="D27" s="2">
        <f t="shared" si="0"/>
        <v>340.005</v>
      </c>
      <c r="F27" s="2">
        <v>22</v>
      </c>
      <c r="G27" s="2">
        <v>1435.7</v>
      </c>
      <c r="H27" s="2">
        <v>894.79499999999996</v>
      </c>
      <c r="I27" s="2">
        <f t="shared" si="1"/>
        <v>540.90500000000009</v>
      </c>
    </row>
    <row r="28" spans="1:9" x14ac:dyDescent="0.25">
      <c r="A28" s="2">
        <v>23</v>
      </c>
      <c r="B28" s="2">
        <v>1229.0999999999999</v>
      </c>
      <c r="C28" s="2">
        <v>894.79499999999996</v>
      </c>
      <c r="D28" s="2">
        <f t="shared" si="0"/>
        <v>334.30499999999995</v>
      </c>
      <c r="F28" s="2">
        <v>23</v>
      </c>
      <c r="G28" s="2">
        <v>1414</v>
      </c>
      <c r="H28" s="2">
        <v>894.79499999999996</v>
      </c>
      <c r="I28" s="2">
        <f t="shared" si="1"/>
        <v>519.20500000000004</v>
      </c>
    </row>
    <row r="29" spans="1:9" x14ac:dyDescent="0.25">
      <c r="A29" s="2">
        <v>24</v>
      </c>
      <c r="B29" s="2">
        <v>1217.0999999999999</v>
      </c>
      <c r="C29" s="2">
        <v>894.79499999999996</v>
      </c>
      <c r="D29" s="2">
        <f t="shared" si="0"/>
        <v>322.30499999999995</v>
      </c>
      <c r="F29" s="2">
        <v>24</v>
      </c>
      <c r="G29" s="2">
        <v>1394.2</v>
      </c>
      <c r="H29" s="2">
        <v>894.79499999999996</v>
      </c>
      <c r="I29" s="2">
        <f t="shared" si="1"/>
        <v>499.40500000000009</v>
      </c>
    </row>
    <row r="30" spans="1:9" x14ac:dyDescent="0.25">
      <c r="A30" s="2">
        <v>25</v>
      </c>
      <c r="B30" s="2">
        <v>1211.9000000000001</v>
      </c>
      <c r="C30" s="2">
        <v>894.79499999999996</v>
      </c>
      <c r="D30" s="2">
        <f t="shared" si="0"/>
        <v>317.10500000000013</v>
      </c>
      <c r="F30" s="2">
        <v>25</v>
      </c>
      <c r="G30" s="2">
        <v>1372.8</v>
      </c>
      <c r="H30" s="2">
        <v>894.79499999999996</v>
      </c>
      <c r="I30" s="2">
        <f t="shared" si="1"/>
        <v>478.005</v>
      </c>
    </row>
    <row r="31" spans="1:9" x14ac:dyDescent="0.25">
      <c r="A31" s="2">
        <v>26</v>
      </c>
      <c r="B31" s="2">
        <v>1198.7</v>
      </c>
      <c r="C31" s="2">
        <v>894.79499999999996</v>
      </c>
      <c r="D31" s="2">
        <f t="shared" si="0"/>
        <v>303.90500000000009</v>
      </c>
      <c r="F31" s="2">
        <v>26</v>
      </c>
      <c r="G31" s="2">
        <v>1356.1</v>
      </c>
      <c r="H31" s="2">
        <v>894.79499999999996</v>
      </c>
      <c r="I31" s="2">
        <f t="shared" si="1"/>
        <v>461.30499999999995</v>
      </c>
    </row>
    <row r="32" spans="1:9" x14ac:dyDescent="0.25">
      <c r="A32" s="2">
        <v>27</v>
      </c>
      <c r="B32" s="2">
        <v>1191.7</v>
      </c>
      <c r="C32" s="2">
        <v>894.79499999999996</v>
      </c>
      <c r="D32" s="2">
        <f t="shared" si="0"/>
        <v>296.90500000000009</v>
      </c>
      <c r="F32" s="2">
        <v>27</v>
      </c>
      <c r="G32" s="2">
        <v>1338.5</v>
      </c>
      <c r="H32" s="2">
        <v>894.79499999999996</v>
      </c>
      <c r="I32" s="2">
        <f t="shared" si="1"/>
        <v>443.70500000000004</v>
      </c>
    </row>
    <row r="33" spans="1:9" x14ac:dyDescent="0.25">
      <c r="A33" s="2">
        <v>28</v>
      </c>
      <c r="B33" s="2">
        <v>1179.5999999999999</v>
      </c>
      <c r="C33" s="2">
        <v>894.79499999999996</v>
      </c>
      <c r="D33" s="2">
        <f t="shared" si="0"/>
        <v>284.80499999999995</v>
      </c>
      <c r="F33" s="2">
        <v>28</v>
      </c>
      <c r="G33" s="2">
        <v>1322.4</v>
      </c>
      <c r="H33" s="2">
        <v>894.79499999999996</v>
      </c>
      <c r="I33" s="2">
        <f t="shared" si="1"/>
        <v>427.60500000000013</v>
      </c>
    </row>
    <row r="34" spans="1:9" x14ac:dyDescent="0.25">
      <c r="A34" s="2">
        <v>29</v>
      </c>
      <c r="B34" s="2">
        <v>1174.2</v>
      </c>
      <c r="C34" s="2">
        <v>894.79499999999996</v>
      </c>
      <c r="D34" s="2">
        <f t="shared" si="0"/>
        <v>279.40500000000009</v>
      </c>
      <c r="F34" s="2">
        <v>29</v>
      </c>
      <c r="G34" s="2">
        <v>1300.2</v>
      </c>
      <c r="H34" s="2">
        <v>894.79499999999996</v>
      </c>
      <c r="I34" s="2">
        <f t="shared" si="1"/>
        <v>405.40500000000009</v>
      </c>
    </row>
    <row r="35" spans="1:9" x14ac:dyDescent="0.25">
      <c r="A35" s="2">
        <v>30</v>
      </c>
      <c r="B35" s="2">
        <v>1163.0999999999999</v>
      </c>
      <c r="C35" s="2">
        <v>894.79499999999996</v>
      </c>
      <c r="D35" s="2">
        <f t="shared" si="0"/>
        <v>268.30499999999995</v>
      </c>
      <c r="F35" s="2">
        <v>30</v>
      </c>
      <c r="G35" s="2">
        <v>1287</v>
      </c>
      <c r="H35" s="2">
        <v>894.79499999999996</v>
      </c>
      <c r="I35" s="2">
        <f t="shared" si="1"/>
        <v>392.20500000000004</v>
      </c>
    </row>
    <row r="36" spans="1:9" x14ac:dyDescent="0.25">
      <c r="A36" s="2">
        <v>31</v>
      </c>
      <c r="B36" s="2">
        <v>1154.9000000000001</v>
      </c>
      <c r="C36" s="2">
        <v>894.79499999999996</v>
      </c>
      <c r="D36" s="2">
        <f t="shared" si="0"/>
        <v>260.10500000000013</v>
      </c>
      <c r="F36" s="2">
        <v>31</v>
      </c>
      <c r="G36" s="2">
        <v>1270.2</v>
      </c>
      <c r="H36" s="2">
        <v>894.79499999999996</v>
      </c>
      <c r="I36" s="2">
        <f t="shared" si="1"/>
        <v>375.40500000000009</v>
      </c>
    </row>
    <row r="37" spans="1:9" x14ac:dyDescent="0.25">
      <c r="A37" s="2">
        <v>32</v>
      </c>
      <c r="B37" s="2">
        <v>1145.7</v>
      </c>
      <c r="C37" s="2">
        <v>894.79499999999996</v>
      </c>
      <c r="D37" s="2">
        <f t="shared" si="0"/>
        <v>250.90500000000009</v>
      </c>
      <c r="F37" s="2">
        <v>32</v>
      </c>
      <c r="G37" s="2">
        <v>1254.7</v>
      </c>
      <c r="H37" s="2">
        <v>894.79499999999996</v>
      </c>
      <c r="I37" s="2">
        <f t="shared" si="1"/>
        <v>359.90500000000009</v>
      </c>
    </row>
    <row r="38" spans="1:9" x14ac:dyDescent="0.25">
      <c r="A38" s="2">
        <v>33</v>
      </c>
      <c r="B38" s="2">
        <v>1139.5</v>
      </c>
      <c r="C38" s="2">
        <v>894.79499999999996</v>
      </c>
      <c r="D38" s="2">
        <f t="shared" si="0"/>
        <v>244.70500000000004</v>
      </c>
      <c r="F38" s="2">
        <v>33</v>
      </c>
      <c r="G38" s="2">
        <v>1238.4000000000001</v>
      </c>
      <c r="H38" s="2">
        <v>894.79499999999996</v>
      </c>
      <c r="I38" s="2">
        <f t="shared" si="1"/>
        <v>343.60500000000013</v>
      </c>
    </row>
    <row r="39" spans="1:9" x14ac:dyDescent="0.25">
      <c r="A39" s="2">
        <v>34</v>
      </c>
      <c r="B39" s="2">
        <v>1125.3</v>
      </c>
      <c r="C39" s="2">
        <v>894.79499999999996</v>
      </c>
      <c r="D39" s="2">
        <f t="shared" si="0"/>
        <v>230.505</v>
      </c>
      <c r="F39" s="2">
        <v>34</v>
      </c>
      <c r="G39" s="2">
        <v>1221.3</v>
      </c>
      <c r="H39" s="2">
        <v>894.79499999999996</v>
      </c>
      <c r="I39" s="2">
        <f t="shared" si="1"/>
        <v>326.505</v>
      </c>
    </row>
    <row r="40" spans="1:9" x14ac:dyDescent="0.25">
      <c r="A40" s="2">
        <v>35</v>
      </c>
      <c r="B40" s="2">
        <v>1120.5999999999999</v>
      </c>
      <c r="C40" s="2">
        <v>894.79499999999996</v>
      </c>
      <c r="D40" s="2">
        <f t="shared" si="0"/>
        <v>225.80499999999995</v>
      </c>
      <c r="F40" s="2">
        <v>35</v>
      </c>
      <c r="G40" s="2">
        <v>1209.3</v>
      </c>
      <c r="H40" s="2">
        <v>894.79499999999996</v>
      </c>
      <c r="I40" s="2">
        <f t="shared" si="1"/>
        <v>314.505</v>
      </c>
    </row>
    <row r="41" spans="1:9" x14ac:dyDescent="0.25">
      <c r="A41" s="2">
        <v>36</v>
      </c>
      <c r="B41" s="2">
        <v>1108.7</v>
      </c>
      <c r="C41" s="2">
        <v>894.79499999999996</v>
      </c>
      <c r="D41" s="2">
        <f t="shared" si="0"/>
        <v>213.90500000000009</v>
      </c>
      <c r="F41" s="2">
        <v>36</v>
      </c>
      <c r="G41" s="2">
        <v>1191.3</v>
      </c>
      <c r="H41" s="2">
        <v>894.79499999999996</v>
      </c>
      <c r="I41" s="2">
        <f t="shared" si="1"/>
        <v>296.505</v>
      </c>
    </row>
    <row r="42" spans="1:9" x14ac:dyDescent="0.25">
      <c r="A42" s="2">
        <v>37</v>
      </c>
      <c r="B42" s="2">
        <v>1104.9000000000001</v>
      </c>
      <c r="C42" s="2">
        <v>894.79499999999996</v>
      </c>
      <c r="D42" s="2">
        <f t="shared" si="0"/>
        <v>210.10500000000013</v>
      </c>
      <c r="F42" s="2">
        <v>37</v>
      </c>
      <c r="G42" s="2">
        <v>1176.5999999999999</v>
      </c>
      <c r="H42" s="2">
        <v>894.79499999999996</v>
      </c>
      <c r="I42" s="2">
        <f t="shared" si="1"/>
        <v>281.80499999999995</v>
      </c>
    </row>
    <row r="43" spans="1:9" x14ac:dyDescent="0.25">
      <c r="A43" s="2">
        <v>38</v>
      </c>
      <c r="B43" s="2">
        <v>1098.5</v>
      </c>
      <c r="C43" s="2">
        <v>894.79499999999996</v>
      </c>
      <c r="D43" s="2">
        <f t="shared" si="0"/>
        <v>203.70500000000004</v>
      </c>
      <c r="F43" s="2">
        <v>38</v>
      </c>
      <c r="G43" s="2">
        <v>1163.0999999999999</v>
      </c>
      <c r="H43" s="2">
        <v>894.79499999999996</v>
      </c>
      <c r="I43" s="2">
        <f t="shared" si="1"/>
        <v>268.30499999999995</v>
      </c>
    </row>
    <row r="44" spans="1:9" x14ac:dyDescent="0.25">
      <c r="A44" s="2">
        <v>39</v>
      </c>
      <c r="B44" s="2">
        <v>1090</v>
      </c>
      <c r="C44" s="2">
        <v>894.79499999999996</v>
      </c>
      <c r="D44" s="2">
        <f t="shared" si="0"/>
        <v>195.20500000000004</v>
      </c>
      <c r="F44" s="2">
        <v>39</v>
      </c>
      <c r="G44" s="2">
        <v>1150.0999999999999</v>
      </c>
      <c r="H44" s="2">
        <v>894.79499999999996</v>
      </c>
      <c r="I44" s="2">
        <f t="shared" si="1"/>
        <v>255.30499999999995</v>
      </c>
    </row>
    <row r="45" spans="1:9" x14ac:dyDescent="0.25">
      <c r="A45" s="2">
        <v>40</v>
      </c>
      <c r="B45" s="2">
        <v>1082.2</v>
      </c>
      <c r="C45" s="2">
        <v>894.79499999999996</v>
      </c>
      <c r="D45" s="2">
        <f t="shared" si="0"/>
        <v>187.40500000000009</v>
      </c>
      <c r="F45" s="2">
        <v>40</v>
      </c>
      <c r="G45" s="2">
        <v>1137.5999999999999</v>
      </c>
      <c r="H45" s="2">
        <v>894.79499999999996</v>
      </c>
      <c r="I45" s="2">
        <f t="shared" si="1"/>
        <v>242.80499999999995</v>
      </c>
    </row>
    <row r="46" spans="1:9" x14ac:dyDescent="0.25">
      <c r="A46" s="2">
        <v>41</v>
      </c>
      <c r="B46" s="2">
        <v>1073.5999999999999</v>
      </c>
      <c r="C46" s="2">
        <v>894.79499999999996</v>
      </c>
      <c r="D46" s="2">
        <f t="shared" si="0"/>
        <v>178.80499999999995</v>
      </c>
      <c r="F46" s="2">
        <v>41</v>
      </c>
      <c r="G46" s="2">
        <v>1122.4000000000001</v>
      </c>
      <c r="H46" s="2">
        <v>894.79499999999996</v>
      </c>
      <c r="I46" s="2">
        <f t="shared" si="1"/>
        <v>227.60500000000013</v>
      </c>
    </row>
    <row r="47" spans="1:9" x14ac:dyDescent="0.25">
      <c r="A47" s="2">
        <v>42</v>
      </c>
      <c r="B47" s="2">
        <v>1065.8</v>
      </c>
      <c r="C47" s="2">
        <v>894.79499999999996</v>
      </c>
      <c r="D47" s="2">
        <f t="shared" si="0"/>
        <v>171.005</v>
      </c>
      <c r="F47" s="2">
        <v>42</v>
      </c>
      <c r="G47" s="2">
        <v>1115.5999999999999</v>
      </c>
      <c r="H47" s="2">
        <v>894.79499999999996</v>
      </c>
      <c r="I47" s="2">
        <f t="shared" si="1"/>
        <v>220.80499999999995</v>
      </c>
    </row>
    <row r="48" spans="1:9" x14ac:dyDescent="0.25">
      <c r="A48" s="2">
        <v>43</v>
      </c>
      <c r="B48" s="2">
        <v>1060.0999999999999</v>
      </c>
      <c r="C48" s="2">
        <v>894.79499999999996</v>
      </c>
      <c r="D48" s="2">
        <f t="shared" si="0"/>
        <v>165.30499999999995</v>
      </c>
      <c r="F48" s="2">
        <v>43</v>
      </c>
      <c r="G48" s="2">
        <v>1101.4000000000001</v>
      </c>
      <c r="H48" s="2">
        <v>894.79499999999996</v>
      </c>
      <c r="I48" s="2">
        <f t="shared" si="1"/>
        <v>206.60500000000013</v>
      </c>
    </row>
    <row r="49" spans="1:9" x14ac:dyDescent="0.25">
      <c r="A49" s="2">
        <v>44</v>
      </c>
      <c r="B49" s="2">
        <v>1050.3</v>
      </c>
      <c r="C49" s="2">
        <v>894.79499999999996</v>
      </c>
      <c r="D49" s="2">
        <f t="shared" si="0"/>
        <v>155.505</v>
      </c>
      <c r="F49" s="2">
        <v>44</v>
      </c>
      <c r="G49" s="2">
        <v>1087.5</v>
      </c>
      <c r="H49" s="2">
        <v>894.79499999999996</v>
      </c>
      <c r="I49" s="2">
        <f t="shared" si="1"/>
        <v>192.70500000000004</v>
      </c>
    </row>
    <row r="50" spans="1:9" x14ac:dyDescent="0.25">
      <c r="A50" s="2">
        <v>45</v>
      </c>
      <c r="B50" s="2">
        <v>1046.9000000000001</v>
      </c>
      <c r="C50" s="2">
        <v>894.79499999999996</v>
      </c>
      <c r="D50" s="2">
        <f t="shared" si="0"/>
        <v>152.10500000000013</v>
      </c>
      <c r="F50" s="2">
        <v>45</v>
      </c>
      <c r="G50" s="2">
        <v>1077.7</v>
      </c>
      <c r="H50" s="2">
        <v>894.79499999999996</v>
      </c>
      <c r="I50" s="2">
        <f t="shared" si="1"/>
        <v>182.90500000000009</v>
      </c>
    </row>
    <row r="51" spans="1:9" x14ac:dyDescent="0.25">
      <c r="A51" s="2">
        <v>46</v>
      </c>
      <c r="B51" s="2">
        <v>1040.2</v>
      </c>
      <c r="C51" s="2">
        <v>894.79499999999996</v>
      </c>
      <c r="D51" s="2">
        <f t="shared" si="0"/>
        <v>145.40500000000009</v>
      </c>
      <c r="F51" s="2">
        <v>46</v>
      </c>
      <c r="G51" s="2">
        <v>1065.5999999999999</v>
      </c>
      <c r="H51" s="2">
        <v>894.79499999999996</v>
      </c>
      <c r="I51" s="2">
        <f t="shared" si="1"/>
        <v>170.80499999999995</v>
      </c>
    </row>
    <row r="52" spans="1:9" x14ac:dyDescent="0.25">
      <c r="A52" s="2">
        <v>47</v>
      </c>
      <c r="B52" s="2">
        <v>1027.7</v>
      </c>
      <c r="C52" s="2">
        <v>894.79499999999996</v>
      </c>
      <c r="D52" s="2">
        <f t="shared" si="0"/>
        <v>132.90500000000009</v>
      </c>
      <c r="F52" s="2">
        <v>47</v>
      </c>
      <c r="G52" s="2">
        <v>1059.5</v>
      </c>
      <c r="H52" s="2">
        <v>894.79499999999996</v>
      </c>
      <c r="I52" s="2">
        <f t="shared" si="1"/>
        <v>164.70500000000004</v>
      </c>
    </row>
    <row r="53" spans="1:9" x14ac:dyDescent="0.25">
      <c r="A53" s="2">
        <v>48</v>
      </c>
      <c r="B53" s="2">
        <v>1025.3</v>
      </c>
      <c r="C53" s="2">
        <v>894.79499999999996</v>
      </c>
      <c r="D53" s="2">
        <f t="shared" si="0"/>
        <v>130.505</v>
      </c>
      <c r="F53" s="2">
        <v>48</v>
      </c>
      <c r="G53" s="2">
        <v>1047.9000000000001</v>
      </c>
      <c r="H53" s="2">
        <v>894.79499999999996</v>
      </c>
      <c r="I53" s="2">
        <f t="shared" si="1"/>
        <v>153.10500000000013</v>
      </c>
    </row>
    <row r="54" spans="1:9" x14ac:dyDescent="0.25">
      <c r="A54" s="2">
        <v>49</v>
      </c>
      <c r="B54" s="2">
        <v>1020.8</v>
      </c>
      <c r="C54" s="2">
        <v>894.79499999999996</v>
      </c>
      <c r="D54" s="2">
        <f t="shared" si="0"/>
        <v>126.005</v>
      </c>
      <c r="F54" s="2">
        <v>49</v>
      </c>
      <c r="G54" s="2">
        <v>1035.9000000000001</v>
      </c>
      <c r="H54" s="2">
        <v>894.79499999999996</v>
      </c>
      <c r="I54" s="2">
        <f t="shared" si="1"/>
        <v>141.10500000000013</v>
      </c>
    </row>
    <row r="55" spans="1:9" x14ac:dyDescent="0.25">
      <c r="A55" s="2">
        <v>50</v>
      </c>
      <c r="B55" s="2">
        <v>1011.2</v>
      </c>
      <c r="C55" s="2">
        <v>894.79499999999996</v>
      </c>
      <c r="D55" s="2">
        <f t="shared" si="0"/>
        <v>116.40500000000009</v>
      </c>
      <c r="F55" s="2">
        <v>50</v>
      </c>
      <c r="G55" s="2">
        <v>1027.7</v>
      </c>
      <c r="H55" s="2">
        <v>894.79499999999996</v>
      </c>
      <c r="I55" s="2">
        <f t="shared" si="1"/>
        <v>132.90500000000009</v>
      </c>
    </row>
    <row r="56" spans="1:9" x14ac:dyDescent="0.25">
      <c r="A56" s="2">
        <v>51</v>
      </c>
      <c r="B56" s="2">
        <v>1009.6</v>
      </c>
      <c r="C56" s="2">
        <v>894.79499999999996</v>
      </c>
      <c r="D56" s="2">
        <f t="shared" si="0"/>
        <v>114.80500000000006</v>
      </c>
      <c r="F56" s="2">
        <v>51</v>
      </c>
      <c r="G56" s="2">
        <v>1018.3</v>
      </c>
      <c r="H56" s="2">
        <v>894.79499999999996</v>
      </c>
      <c r="I56" s="2">
        <f t="shared" si="1"/>
        <v>123.505</v>
      </c>
    </row>
    <row r="57" spans="1:9" x14ac:dyDescent="0.25">
      <c r="A57" s="2">
        <v>52</v>
      </c>
      <c r="B57" s="2">
        <v>999.6</v>
      </c>
      <c r="C57" s="2">
        <v>894.79499999999996</v>
      </c>
      <c r="D57" s="2">
        <f t="shared" si="0"/>
        <v>104.80500000000006</v>
      </c>
      <c r="F57" s="2">
        <v>52</v>
      </c>
      <c r="G57" s="2">
        <v>1010</v>
      </c>
      <c r="H57" s="2">
        <v>894.79499999999996</v>
      </c>
      <c r="I57" s="2">
        <f t="shared" si="1"/>
        <v>115.20500000000004</v>
      </c>
    </row>
    <row r="58" spans="1:9" x14ac:dyDescent="0.25">
      <c r="A58" s="2">
        <v>53</v>
      </c>
      <c r="B58" s="2">
        <v>996.3</v>
      </c>
      <c r="C58" s="2">
        <v>894.79499999999996</v>
      </c>
      <c r="D58" s="2">
        <f t="shared" si="0"/>
        <v>101.505</v>
      </c>
      <c r="F58" s="2">
        <v>53</v>
      </c>
      <c r="G58" s="2">
        <v>1003.6</v>
      </c>
      <c r="H58" s="2">
        <v>894.79499999999996</v>
      </c>
      <c r="I58" s="2">
        <f t="shared" si="1"/>
        <v>108.80500000000006</v>
      </c>
    </row>
    <row r="59" spans="1:9" x14ac:dyDescent="0.25">
      <c r="A59" s="2">
        <v>54</v>
      </c>
      <c r="B59" s="2">
        <v>991</v>
      </c>
      <c r="C59" s="2">
        <v>894.79499999999996</v>
      </c>
      <c r="D59" s="2">
        <f t="shared" si="0"/>
        <v>96.205000000000041</v>
      </c>
      <c r="F59" s="2">
        <v>54</v>
      </c>
      <c r="G59" s="2">
        <v>993.5</v>
      </c>
      <c r="H59" s="2">
        <v>894.79499999999996</v>
      </c>
      <c r="I59" s="2">
        <f t="shared" si="1"/>
        <v>98.705000000000041</v>
      </c>
    </row>
    <row r="60" spans="1:9" x14ac:dyDescent="0.25">
      <c r="A60" s="2">
        <v>55</v>
      </c>
      <c r="B60" s="2">
        <v>983.1</v>
      </c>
      <c r="C60" s="2">
        <v>894.79499999999996</v>
      </c>
      <c r="D60" s="2">
        <f t="shared" si="0"/>
        <v>88.305000000000064</v>
      </c>
      <c r="F60" s="2">
        <v>55</v>
      </c>
      <c r="G60" s="2">
        <v>985.7</v>
      </c>
      <c r="H60" s="2">
        <v>894.79499999999996</v>
      </c>
      <c r="I60" s="2">
        <f t="shared" si="1"/>
        <v>90.905000000000086</v>
      </c>
    </row>
    <row r="61" spans="1:9" x14ac:dyDescent="0.25">
      <c r="A61" s="2">
        <v>56</v>
      </c>
      <c r="B61" s="2">
        <v>978.2</v>
      </c>
      <c r="C61" s="2">
        <v>894.79499999999996</v>
      </c>
      <c r="D61" s="2">
        <f t="shared" si="0"/>
        <v>83.405000000000086</v>
      </c>
      <c r="F61" s="2">
        <v>56</v>
      </c>
      <c r="G61" s="2">
        <v>978</v>
      </c>
      <c r="H61" s="2">
        <v>894.79499999999996</v>
      </c>
      <c r="I61" s="2">
        <f t="shared" si="1"/>
        <v>83.205000000000041</v>
      </c>
    </row>
    <row r="62" spans="1:9" x14ac:dyDescent="0.25">
      <c r="A62" s="2">
        <v>57</v>
      </c>
      <c r="B62" s="2">
        <v>974.3</v>
      </c>
      <c r="C62" s="2">
        <v>894.79499999999996</v>
      </c>
      <c r="D62" s="2">
        <f t="shared" si="0"/>
        <v>79.504999999999995</v>
      </c>
      <c r="F62" s="2">
        <v>57</v>
      </c>
      <c r="G62" s="2">
        <v>969.4</v>
      </c>
      <c r="H62" s="2">
        <v>894.79499999999996</v>
      </c>
      <c r="I62" s="2">
        <f t="shared" si="1"/>
        <v>74.605000000000018</v>
      </c>
    </row>
    <row r="63" spans="1:9" x14ac:dyDescent="0.25">
      <c r="A63" s="2">
        <v>58</v>
      </c>
      <c r="B63" s="2">
        <v>966</v>
      </c>
      <c r="C63" s="2">
        <v>894.79499999999996</v>
      </c>
      <c r="D63" s="2">
        <f t="shared" si="0"/>
        <v>71.205000000000041</v>
      </c>
      <c r="F63" s="2">
        <v>58</v>
      </c>
      <c r="G63" s="2">
        <v>963.1</v>
      </c>
      <c r="H63" s="2">
        <v>894.79499999999996</v>
      </c>
      <c r="I63" s="2">
        <f t="shared" si="1"/>
        <v>68.305000000000064</v>
      </c>
    </row>
    <row r="64" spans="1:9" x14ac:dyDescent="0.25">
      <c r="A64" s="2">
        <v>59</v>
      </c>
      <c r="B64" s="2">
        <v>964</v>
      </c>
      <c r="C64" s="2">
        <v>894.79499999999996</v>
      </c>
      <c r="D64" s="2">
        <f t="shared" si="0"/>
        <v>69.205000000000041</v>
      </c>
      <c r="F64" s="2">
        <v>59</v>
      </c>
      <c r="G64" s="2">
        <v>958.2</v>
      </c>
      <c r="H64" s="2">
        <v>894.79499999999996</v>
      </c>
      <c r="I64" s="2">
        <f t="shared" si="1"/>
        <v>63.405000000000086</v>
      </c>
    </row>
    <row r="65" spans="1:9" x14ac:dyDescent="0.25">
      <c r="A65" s="2">
        <v>60</v>
      </c>
      <c r="B65" s="2">
        <v>959.2</v>
      </c>
      <c r="C65" s="2">
        <v>894.79499999999996</v>
      </c>
      <c r="D65" s="2">
        <f t="shared" si="0"/>
        <v>64.405000000000086</v>
      </c>
      <c r="F65" s="2">
        <v>60</v>
      </c>
      <c r="G65" s="2">
        <v>948.9</v>
      </c>
      <c r="H65" s="2">
        <v>894.79499999999996</v>
      </c>
      <c r="I65" s="2">
        <f t="shared" si="1"/>
        <v>54.105000000000018</v>
      </c>
    </row>
    <row r="66" spans="1:9" x14ac:dyDescent="0.25">
      <c r="A66" s="2">
        <v>61</v>
      </c>
      <c r="B66" s="2">
        <v>952.7</v>
      </c>
      <c r="C66" s="2">
        <v>894.79499999999996</v>
      </c>
      <c r="D66" s="2">
        <f t="shared" si="0"/>
        <v>57.905000000000086</v>
      </c>
      <c r="F66" s="2">
        <v>61</v>
      </c>
      <c r="G66" s="2">
        <v>945.2</v>
      </c>
      <c r="H66" s="2">
        <v>894.79499999999996</v>
      </c>
      <c r="I66" s="2">
        <f t="shared" si="1"/>
        <v>50.405000000000086</v>
      </c>
    </row>
    <row r="67" spans="1:9" x14ac:dyDescent="0.25">
      <c r="A67" s="2">
        <v>62</v>
      </c>
      <c r="B67" s="2">
        <v>950.9</v>
      </c>
      <c r="C67" s="2">
        <v>894.79499999999996</v>
      </c>
      <c r="D67" s="2">
        <f t="shared" si="0"/>
        <v>56.105000000000018</v>
      </c>
      <c r="F67" s="2">
        <v>62</v>
      </c>
      <c r="G67" s="2">
        <v>938.2</v>
      </c>
      <c r="H67" s="2">
        <v>894.79499999999996</v>
      </c>
      <c r="I67" s="2">
        <f t="shared" si="1"/>
        <v>43.405000000000086</v>
      </c>
    </row>
    <row r="68" spans="1:9" x14ac:dyDescent="0.25">
      <c r="A68" s="2">
        <v>63</v>
      </c>
      <c r="B68" s="2">
        <v>946.1</v>
      </c>
      <c r="C68" s="2">
        <v>894.79499999999996</v>
      </c>
      <c r="D68" s="2">
        <f t="shared" si="0"/>
        <v>51.305000000000064</v>
      </c>
      <c r="F68" s="2">
        <v>63</v>
      </c>
      <c r="G68" s="2">
        <v>932.3</v>
      </c>
      <c r="H68" s="2">
        <v>894.79499999999996</v>
      </c>
      <c r="I68" s="2">
        <f t="shared" si="1"/>
        <v>37.504999999999995</v>
      </c>
    </row>
    <row r="69" spans="1:9" x14ac:dyDescent="0.25">
      <c r="A69" s="2">
        <v>64</v>
      </c>
      <c r="B69" s="2">
        <v>938</v>
      </c>
      <c r="C69" s="2">
        <v>894.79499999999996</v>
      </c>
      <c r="D69" s="2">
        <f t="shared" si="0"/>
        <v>43.205000000000041</v>
      </c>
      <c r="F69" s="2">
        <v>64</v>
      </c>
      <c r="G69" s="2">
        <v>927.8</v>
      </c>
      <c r="H69" s="2">
        <v>894.79499999999996</v>
      </c>
      <c r="I69" s="2">
        <f t="shared" si="1"/>
        <v>33.004999999999995</v>
      </c>
    </row>
    <row r="70" spans="1:9" x14ac:dyDescent="0.25">
      <c r="A70" s="2">
        <v>65</v>
      </c>
      <c r="B70" s="2">
        <v>937.6</v>
      </c>
      <c r="C70" s="2">
        <v>894.79499999999996</v>
      </c>
      <c r="D70" s="2">
        <f t="shared" si="0"/>
        <v>42.805000000000064</v>
      </c>
      <c r="F70" s="2">
        <v>65</v>
      </c>
      <c r="G70" s="2">
        <v>923.9</v>
      </c>
      <c r="H70" s="2">
        <v>894.79499999999996</v>
      </c>
      <c r="I70" s="2">
        <f t="shared" si="1"/>
        <v>29.105000000000018</v>
      </c>
    </row>
    <row r="71" spans="1:9" x14ac:dyDescent="0.25">
      <c r="A71" s="2">
        <v>66</v>
      </c>
      <c r="B71" s="2">
        <v>931.3</v>
      </c>
      <c r="C71" s="2">
        <v>894.79499999999996</v>
      </c>
      <c r="D71" s="2">
        <f t="shared" ref="D71:D134" si="2">ABS(B71-C71)</f>
        <v>36.504999999999995</v>
      </c>
      <c r="F71" s="2">
        <v>66</v>
      </c>
      <c r="G71" s="2">
        <v>918.4</v>
      </c>
      <c r="H71" s="2">
        <v>894.79499999999996</v>
      </c>
      <c r="I71" s="2">
        <f t="shared" ref="I71:I134" si="3">ABS(G71-H71)</f>
        <v>23.605000000000018</v>
      </c>
    </row>
    <row r="72" spans="1:9" x14ac:dyDescent="0.25">
      <c r="A72" s="2">
        <v>67</v>
      </c>
      <c r="B72" s="2">
        <v>931</v>
      </c>
      <c r="C72" s="2">
        <v>894.79499999999996</v>
      </c>
      <c r="D72" s="2">
        <f t="shared" si="2"/>
        <v>36.205000000000041</v>
      </c>
      <c r="F72" s="2">
        <v>67</v>
      </c>
      <c r="G72" s="2">
        <v>914.5</v>
      </c>
      <c r="H72" s="2">
        <v>894.79499999999996</v>
      </c>
      <c r="I72" s="2">
        <f t="shared" si="3"/>
        <v>19.705000000000041</v>
      </c>
    </row>
    <row r="73" spans="1:9" x14ac:dyDescent="0.25">
      <c r="A73" s="2">
        <v>68</v>
      </c>
      <c r="B73" s="2">
        <v>924.2</v>
      </c>
      <c r="C73" s="2">
        <v>894.79499999999996</v>
      </c>
      <c r="D73" s="2">
        <f t="shared" si="2"/>
        <v>29.405000000000086</v>
      </c>
      <c r="F73" s="2">
        <v>68</v>
      </c>
      <c r="G73" s="2">
        <v>913.9</v>
      </c>
      <c r="H73" s="2">
        <v>894.79499999999996</v>
      </c>
      <c r="I73" s="2">
        <f t="shared" si="3"/>
        <v>19.105000000000018</v>
      </c>
    </row>
    <row r="74" spans="1:9" x14ac:dyDescent="0.25">
      <c r="A74" s="2">
        <v>69</v>
      </c>
      <c r="B74" s="2">
        <v>923.7</v>
      </c>
      <c r="C74" s="2">
        <v>894.79499999999996</v>
      </c>
      <c r="D74" s="2">
        <f t="shared" si="2"/>
        <v>28.905000000000086</v>
      </c>
      <c r="F74" s="2">
        <v>69</v>
      </c>
      <c r="G74" s="2">
        <v>910.6</v>
      </c>
      <c r="H74" s="2">
        <v>894.79499999999996</v>
      </c>
      <c r="I74" s="2">
        <f t="shared" si="3"/>
        <v>15.805000000000064</v>
      </c>
    </row>
    <row r="75" spans="1:9" x14ac:dyDescent="0.25">
      <c r="A75" s="2">
        <v>70</v>
      </c>
      <c r="B75" s="2">
        <v>915.1</v>
      </c>
      <c r="C75" s="2">
        <v>894.79499999999996</v>
      </c>
      <c r="D75" s="2">
        <f t="shared" si="2"/>
        <v>20.305000000000064</v>
      </c>
      <c r="F75" s="2">
        <v>70</v>
      </c>
      <c r="G75" s="2">
        <v>906.3</v>
      </c>
      <c r="H75" s="2">
        <v>894.79499999999996</v>
      </c>
      <c r="I75" s="2">
        <f t="shared" si="3"/>
        <v>11.504999999999995</v>
      </c>
    </row>
    <row r="76" spans="1:9" x14ac:dyDescent="0.25">
      <c r="A76" s="2">
        <v>71</v>
      </c>
      <c r="B76" s="2">
        <v>917</v>
      </c>
      <c r="C76" s="2">
        <v>894.79499999999996</v>
      </c>
      <c r="D76" s="2">
        <f t="shared" si="2"/>
        <v>22.205000000000041</v>
      </c>
      <c r="F76" s="2">
        <v>71</v>
      </c>
      <c r="G76" s="2">
        <v>900.3</v>
      </c>
      <c r="H76" s="2">
        <v>894.79499999999996</v>
      </c>
      <c r="I76" s="2">
        <f t="shared" si="3"/>
        <v>5.5049999999999955</v>
      </c>
    </row>
    <row r="77" spans="1:9" x14ac:dyDescent="0.25">
      <c r="A77" s="2">
        <v>72</v>
      </c>
      <c r="B77" s="2">
        <v>914.3</v>
      </c>
      <c r="C77" s="2">
        <v>894.79499999999996</v>
      </c>
      <c r="D77" s="2">
        <f t="shared" si="2"/>
        <v>19.504999999999995</v>
      </c>
      <c r="F77" s="2">
        <v>72</v>
      </c>
      <c r="G77" s="2">
        <v>900.9</v>
      </c>
      <c r="H77" s="2">
        <v>894.79499999999996</v>
      </c>
      <c r="I77" s="2">
        <f t="shared" si="3"/>
        <v>6.1050000000000182</v>
      </c>
    </row>
    <row r="78" spans="1:9" x14ac:dyDescent="0.25">
      <c r="A78" s="2">
        <v>73</v>
      </c>
      <c r="B78" s="2">
        <v>908.9</v>
      </c>
      <c r="C78" s="2">
        <v>894.79499999999996</v>
      </c>
      <c r="D78" s="2">
        <f t="shared" si="2"/>
        <v>14.105000000000018</v>
      </c>
      <c r="F78" s="2">
        <v>73</v>
      </c>
      <c r="G78" s="2">
        <v>899.2</v>
      </c>
      <c r="H78" s="2">
        <v>894.79499999999996</v>
      </c>
      <c r="I78" s="2">
        <f t="shared" si="3"/>
        <v>4.4050000000000864</v>
      </c>
    </row>
    <row r="79" spans="1:9" x14ac:dyDescent="0.25">
      <c r="A79" s="2">
        <v>74</v>
      </c>
      <c r="B79" s="2">
        <v>908.3</v>
      </c>
      <c r="C79" s="2">
        <v>894.79499999999996</v>
      </c>
      <c r="D79" s="2">
        <f t="shared" si="2"/>
        <v>13.504999999999995</v>
      </c>
      <c r="F79" s="2">
        <v>74</v>
      </c>
      <c r="G79" s="2">
        <v>895.7</v>
      </c>
      <c r="H79" s="2">
        <v>894.79499999999996</v>
      </c>
      <c r="I79" s="2">
        <f t="shared" si="3"/>
        <v>0.9050000000000864</v>
      </c>
    </row>
    <row r="80" spans="1:9" x14ac:dyDescent="0.25">
      <c r="A80" s="2">
        <v>75</v>
      </c>
      <c r="B80" s="2">
        <v>904.7</v>
      </c>
      <c r="C80" s="2">
        <v>894.79499999999996</v>
      </c>
      <c r="D80" s="2">
        <f t="shared" si="2"/>
        <v>9.9050000000000864</v>
      </c>
      <c r="F80" s="2">
        <v>75</v>
      </c>
      <c r="G80" s="2">
        <v>895.1</v>
      </c>
      <c r="H80" s="2">
        <v>894.79499999999996</v>
      </c>
      <c r="I80" s="2">
        <f t="shared" si="3"/>
        <v>0.30500000000006366</v>
      </c>
    </row>
    <row r="81" spans="1:9" x14ac:dyDescent="0.25">
      <c r="A81" s="2">
        <v>76</v>
      </c>
      <c r="B81" s="2">
        <v>902.6</v>
      </c>
      <c r="C81" s="2">
        <v>894.79499999999996</v>
      </c>
      <c r="D81" s="2">
        <f t="shared" si="2"/>
        <v>7.8050000000000637</v>
      </c>
      <c r="F81" s="2">
        <v>76</v>
      </c>
      <c r="G81" s="2">
        <v>889.4</v>
      </c>
      <c r="H81" s="2">
        <v>894.79499999999996</v>
      </c>
      <c r="I81" s="2">
        <f t="shared" si="3"/>
        <v>5.3949999999999818</v>
      </c>
    </row>
    <row r="82" spans="1:9" x14ac:dyDescent="0.25">
      <c r="A82" s="2">
        <v>77</v>
      </c>
      <c r="B82" s="2">
        <v>897.9</v>
      </c>
      <c r="C82" s="2">
        <v>894.79499999999996</v>
      </c>
      <c r="D82" s="2">
        <f t="shared" si="2"/>
        <v>3.1050000000000182</v>
      </c>
      <c r="F82" s="2">
        <v>77</v>
      </c>
      <c r="G82" s="2">
        <v>888</v>
      </c>
      <c r="H82" s="2">
        <v>894.79499999999996</v>
      </c>
      <c r="I82" s="2">
        <f t="shared" si="3"/>
        <v>6.7949999999999591</v>
      </c>
    </row>
    <row r="83" spans="1:9" x14ac:dyDescent="0.25">
      <c r="A83" s="2">
        <v>78</v>
      </c>
      <c r="B83" s="2">
        <v>893</v>
      </c>
      <c r="C83" s="2">
        <v>894.79499999999996</v>
      </c>
      <c r="D83" s="2">
        <f t="shared" si="2"/>
        <v>1.7949999999999591</v>
      </c>
      <c r="F83" s="2">
        <v>78</v>
      </c>
      <c r="G83" s="2">
        <v>889.6</v>
      </c>
      <c r="H83" s="2">
        <v>894.79499999999996</v>
      </c>
      <c r="I83" s="2">
        <f t="shared" si="3"/>
        <v>5.1949999999999363</v>
      </c>
    </row>
    <row r="84" spans="1:9" x14ac:dyDescent="0.25">
      <c r="A84" s="2">
        <v>79</v>
      </c>
      <c r="B84" s="2">
        <v>894.1</v>
      </c>
      <c r="C84" s="2">
        <v>894.79499999999996</v>
      </c>
      <c r="D84" s="2">
        <f t="shared" si="2"/>
        <v>0.69499999999993634</v>
      </c>
      <c r="F84" s="2">
        <v>79</v>
      </c>
      <c r="G84" s="2">
        <v>888.5</v>
      </c>
      <c r="H84" s="2">
        <v>894.79499999999996</v>
      </c>
      <c r="I84" s="2">
        <f t="shared" si="3"/>
        <v>6.2949999999999591</v>
      </c>
    </row>
    <row r="85" spans="1:9" x14ac:dyDescent="0.25">
      <c r="A85" s="2">
        <v>80</v>
      </c>
      <c r="B85" s="2">
        <v>889.7</v>
      </c>
      <c r="C85" s="2">
        <v>894.79499999999996</v>
      </c>
      <c r="D85" s="2">
        <f t="shared" si="2"/>
        <v>5.0949999999999136</v>
      </c>
      <c r="F85" s="2">
        <v>80</v>
      </c>
      <c r="G85" s="2">
        <v>887.3</v>
      </c>
      <c r="H85" s="2">
        <v>894.79499999999996</v>
      </c>
      <c r="I85" s="2">
        <f t="shared" si="3"/>
        <v>7.4950000000000045</v>
      </c>
    </row>
    <row r="86" spans="1:9" x14ac:dyDescent="0.25">
      <c r="A86" s="2">
        <v>81</v>
      </c>
      <c r="B86" s="2">
        <v>887.7</v>
      </c>
      <c r="C86" s="2">
        <v>894.79499999999996</v>
      </c>
      <c r="D86" s="2">
        <f t="shared" si="2"/>
        <v>7.0949999999999136</v>
      </c>
      <c r="F86" s="2">
        <v>81</v>
      </c>
      <c r="G86" s="2">
        <v>890.7</v>
      </c>
      <c r="H86" s="2">
        <v>894.79499999999996</v>
      </c>
      <c r="I86" s="2">
        <f t="shared" si="3"/>
        <v>4.0949999999999136</v>
      </c>
    </row>
    <row r="87" spans="1:9" x14ac:dyDescent="0.25">
      <c r="A87" s="2">
        <v>82</v>
      </c>
      <c r="B87" s="2">
        <v>882.6</v>
      </c>
      <c r="C87" s="2">
        <v>894.79499999999996</v>
      </c>
      <c r="D87" s="2">
        <f t="shared" si="2"/>
        <v>12.194999999999936</v>
      </c>
      <c r="F87" s="2">
        <v>82</v>
      </c>
      <c r="G87" s="2">
        <v>892.4</v>
      </c>
      <c r="H87" s="2">
        <v>894.79499999999996</v>
      </c>
      <c r="I87" s="2">
        <f t="shared" si="3"/>
        <v>2.3949999999999818</v>
      </c>
    </row>
    <row r="88" spans="1:9" x14ac:dyDescent="0.25">
      <c r="A88" s="2">
        <v>83</v>
      </c>
      <c r="B88" s="2">
        <v>883.8</v>
      </c>
      <c r="C88" s="2">
        <v>894.79499999999996</v>
      </c>
      <c r="D88" s="2">
        <f t="shared" si="2"/>
        <v>10.995000000000005</v>
      </c>
      <c r="F88" s="2">
        <v>83</v>
      </c>
      <c r="G88" s="2">
        <v>890.5</v>
      </c>
      <c r="H88" s="2">
        <v>894.79499999999996</v>
      </c>
      <c r="I88" s="2">
        <f t="shared" si="3"/>
        <v>4.2949999999999591</v>
      </c>
    </row>
    <row r="89" spans="1:9" x14ac:dyDescent="0.25">
      <c r="A89" s="2">
        <v>84</v>
      </c>
      <c r="B89" s="2">
        <v>882.5</v>
      </c>
      <c r="C89" s="2">
        <v>894.79499999999996</v>
      </c>
      <c r="D89" s="2">
        <f t="shared" si="2"/>
        <v>12.294999999999959</v>
      </c>
      <c r="F89" s="2">
        <v>84</v>
      </c>
      <c r="G89" s="2">
        <v>889.5</v>
      </c>
      <c r="H89" s="2">
        <v>894.79499999999996</v>
      </c>
      <c r="I89" s="2">
        <f t="shared" si="3"/>
        <v>5.2949999999999591</v>
      </c>
    </row>
    <row r="90" spans="1:9" x14ac:dyDescent="0.25">
      <c r="A90" s="2">
        <v>85</v>
      </c>
      <c r="B90" s="2">
        <v>881.8</v>
      </c>
      <c r="C90" s="2">
        <v>894.79499999999996</v>
      </c>
      <c r="D90" s="2">
        <f t="shared" si="2"/>
        <v>12.995000000000005</v>
      </c>
      <c r="F90" s="2">
        <v>85</v>
      </c>
      <c r="G90" s="2">
        <v>889.8</v>
      </c>
      <c r="H90" s="2">
        <v>894.79499999999996</v>
      </c>
      <c r="I90" s="2">
        <f t="shared" si="3"/>
        <v>4.9950000000000045</v>
      </c>
    </row>
    <row r="91" spans="1:9" x14ac:dyDescent="0.25">
      <c r="A91" s="2">
        <v>86</v>
      </c>
      <c r="B91" s="2">
        <v>878.3</v>
      </c>
      <c r="C91" s="2">
        <v>894.79499999999996</v>
      </c>
      <c r="D91" s="2">
        <f t="shared" si="2"/>
        <v>16.495000000000005</v>
      </c>
      <c r="F91" s="2">
        <v>86</v>
      </c>
      <c r="G91" s="2">
        <v>887.1</v>
      </c>
      <c r="H91" s="2">
        <v>894.79499999999996</v>
      </c>
      <c r="I91" s="2">
        <f t="shared" si="3"/>
        <v>7.6949999999999363</v>
      </c>
    </row>
    <row r="92" spans="1:9" x14ac:dyDescent="0.25">
      <c r="A92" s="2">
        <v>87</v>
      </c>
      <c r="B92" s="2">
        <v>880.2</v>
      </c>
      <c r="C92" s="2">
        <v>894.79499999999996</v>
      </c>
      <c r="D92" s="2">
        <f t="shared" si="2"/>
        <v>14.594999999999914</v>
      </c>
      <c r="F92" s="2">
        <v>87</v>
      </c>
      <c r="G92" s="2">
        <v>892.9</v>
      </c>
      <c r="H92" s="2">
        <v>894.79499999999996</v>
      </c>
      <c r="I92" s="2">
        <f t="shared" si="3"/>
        <v>1.8949999999999818</v>
      </c>
    </row>
    <row r="93" spans="1:9" x14ac:dyDescent="0.25">
      <c r="A93" s="2">
        <v>88</v>
      </c>
      <c r="B93" s="2">
        <v>878.8</v>
      </c>
      <c r="C93" s="2">
        <v>894.79499999999996</v>
      </c>
      <c r="D93" s="2">
        <f t="shared" si="2"/>
        <v>15.995000000000005</v>
      </c>
      <c r="F93" s="2">
        <v>88</v>
      </c>
      <c r="G93" s="2">
        <v>896.3</v>
      </c>
      <c r="H93" s="2">
        <v>894.79499999999996</v>
      </c>
      <c r="I93" s="2">
        <f t="shared" si="3"/>
        <v>1.5049999999999955</v>
      </c>
    </row>
    <row r="94" spans="1:9" x14ac:dyDescent="0.25">
      <c r="A94" s="2">
        <v>89</v>
      </c>
      <c r="B94" s="2">
        <v>875.5</v>
      </c>
      <c r="C94" s="2">
        <v>894.79499999999996</v>
      </c>
      <c r="D94" s="2">
        <f t="shared" si="2"/>
        <v>19.294999999999959</v>
      </c>
      <c r="F94" s="2">
        <v>89</v>
      </c>
      <c r="G94" s="2">
        <v>899.6</v>
      </c>
      <c r="H94" s="2">
        <v>894.79499999999996</v>
      </c>
      <c r="I94" s="2">
        <f t="shared" si="3"/>
        <v>4.8050000000000637</v>
      </c>
    </row>
    <row r="95" spans="1:9" x14ac:dyDescent="0.25">
      <c r="A95" s="2">
        <v>90</v>
      </c>
      <c r="B95" s="2">
        <v>872.5</v>
      </c>
      <c r="C95" s="2">
        <v>894.79499999999996</v>
      </c>
      <c r="D95" s="2">
        <f t="shared" si="2"/>
        <v>22.294999999999959</v>
      </c>
      <c r="F95" s="2">
        <v>90</v>
      </c>
      <c r="G95" s="2">
        <v>898.2</v>
      </c>
      <c r="H95" s="2">
        <v>894.79499999999996</v>
      </c>
      <c r="I95" s="2">
        <f t="shared" si="3"/>
        <v>3.4050000000000864</v>
      </c>
    </row>
    <row r="96" spans="1:9" x14ac:dyDescent="0.25">
      <c r="A96" s="2">
        <v>91</v>
      </c>
      <c r="B96" s="2">
        <v>870.7</v>
      </c>
      <c r="C96" s="2">
        <v>894.79499999999996</v>
      </c>
      <c r="D96" s="2">
        <f t="shared" si="2"/>
        <v>24.094999999999914</v>
      </c>
      <c r="F96" s="2">
        <v>91</v>
      </c>
      <c r="G96" s="2">
        <v>905.3</v>
      </c>
      <c r="H96" s="2">
        <v>894.79499999999996</v>
      </c>
      <c r="I96" s="2">
        <f t="shared" si="3"/>
        <v>10.504999999999995</v>
      </c>
    </row>
    <row r="97" spans="1:9" x14ac:dyDescent="0.25">
      <c r="A97" s="2">
        <v>92</v>
      </c>
      <c r="B97" s="2">
        <v>871.9</v>
      </c>
      <c r="C97" s="2">
        <v>894.79499999999996</v>
      </c>
      <c r="D97" s="2">
        <f t="shared" si="2"/>
        <v>22.894999999999982</v>
      </c>
      <c r="F97" s="2">
        <v>92</v>
      </c>
      <c r="G97" s="2">
        <v>907.1</v>
      </c>
      <c r="H97" s="2">
        <v>894.79499999999996</v>
      </c>
      <c r="I97" s="2">
        <f t="shared" si="3"/>
        <v>12.305000000000064</v>
      </c>
    </row>
    <row r="98" spans="1:9" x14ac:dyDescent="0.25">
      <c r="A98" s="2">
        <v>93</v>
      </c>
      <c r="B98" s="2">
        <v>870.3</v>
      </c>
      <c r="C98" s="2">
        <v>894.79499999999996</v>
      </c>
      <c r="D98" s="2">
        <f t="shared" si="2"/>
        <v>24.495000000000005</v>
      </c>
      <c r="F98" s="2">
        <v>93</v>
      </c>
      <c r="G98" s="2">
        <v>914</v>
      </c>
      <c r="H98" s="2">
        <v>894.79499999999996</v>
      </c>
      <c r="I98" s="2">
        <f t="shared" si="3"/>
        <v>19.205000000000041</v>
      </c>
    </row>
    <row r="99" spans="1:9" x14ac:dyDescent="0.25">
      <c r="A99" s="2">
        <v>94</v>
      </c>
      <c r="B99" s="2">
        <v>868.7</v>
      </c>
      <c r="C99" s="2">
        <v>894.79499999999996</v>
      </c>
      <c r="D99" s="2">
        <f t="shared" si="2"/>
        <v>26.094999999999914</v>
      </c>
      <c r="F99" s="2">
        <v>94</v>
      </c>
      <c r="G99" s="2">
        <v>917.7</v>
      </c>
      <c r="H99" s="2">
        <v>894.79499999999996</v>
      </c>
      <c r="I99" s="2">
        <f t="shared" si="3"/>
        <v>22.905000000000086</v>
      </c>
    </row>
    <row r="100" spans="1:9" x14ac:dyDescent="0.25">
      <c r="A100" s="2">
        <v>95</v>
      </c>
      <c r="B100" s="2">
        <v>865</v>
      </c>
      <c r="C100" s="2">
        <v>894.79499999999996</v>
      </c>
      <c r="D100" s="2">
        <f t="shared" si="2"/>
        <v>29.794999999999959</v>
      </c>
      <c r="F100" s="2">
        <v>95</v>
      </c>
      <c r="G100" s="2">
        <v>919.1</v>
      </c>
      <c r="H100" s="2">
        <v>894.79499999999996</v>
      </c>
      <c r="I100" s="2">
        <f t="shared" si="3"/>
        <v>24.305000000000064</v>
      </c>
    </row>
    <row r="101" spans="1:9" x14ac:dyDescent="0.25">
      <c r="A101" s="2">
        <v>96</v>
      </c>
      <c r="B101" s="2">
        <v>867</v>
      </c>
      <c r="C101" s="2">
        <v>894.79499999999996</v>
      </c>
      <c r="D101" s="2">
        <f t="shared" si="2"/>
        <v>27.794999999999959</v>
      </c>
      <c r="F101" s="2">
        <v>96</v>
      </c>
      <c r="G101" s="2">
        <v>922.6</v>
      </c>
      <c r="H101" s="2">
        <v>894.79499999999996</v>
      </c>
      <c r="I101" s="2">
        <f t="shared" si="3"/>
        <v>27.805000000000064</v>
      </c>
    </row>
    <row r="102" spans="1:9" x14ac:dyDescent="0.25">
      <c r="A102" s="2">
        <v>97</v>
      </c>
      <c r="B102" s="2">
        <v>865.1</v>
      </c>
      <c r="C102" s="2">
        <v>894.79499999999996</v>
      </c>
      <c r="D102" s="2">
        <f t="shared" si="2"/>
        <v>29.694999999999936</v>
      </c>
      <c r="F102" s="2">
        <v>97</v>
      </c>
      <c r="G102" s="2">
        <v>927</v>
      </c>
      <c r="H102" s="2">
        <v>894.79499999999996</v>
      </c>
      <c r="I102" s="2">
        <f t="shared" si="3"/>
        <v>32.205000000000041</v>
      </c>
    </row>
    <row r="103" spans="1:9" x14ac:dyDescent="0.25">
      <c r="A103" s="2">
        <v>98</v>
      </c>
      <c r="B103" s="2">
        <v>865.4</v>
      </c>
      <c r="C103" s="2">
        <v>894.79499999999996</v>
      </c>
      <c r="D103" s="2">
        <f t="shared" si="2"/>
        <v>29.394999999999982</v>
      </c>
      <c r="F103" s="2">
        <v>98</v>
      </c>
      <c r="G103" s="2">
        <v>931.9</v>
      </c>
      <c r="H103" s="2">
        <v>894.79499999999996</v>
      </c>
      <c r="I103" s="2">
        <f t="shared" si="3"/>
        <v>37.105000000000018</v>
      </c>
    </row>
    <row r="104" spans="1:9" x14ac:dyDescent="0.25">
      <c r="A104" s="2">
        <v>99</v>
      </c>
      <c r="B104" s="2">
        <v>865</v>
      </c>
      <c r="C104" s="2">
        <v>894.79499999999996</v>
      </c>
      <c r="D104" s="2">
        <f t="shared" si="2"/>
        <v>29.794999999999959</v>
      </c>
      <c r="F104" s="2">
        <v>99</v>
      </c>
      <c r="G104" s="2">
        <v>940</v>
      </c>
      <c r="H104" s="2">
        <v>894.79499999999996</v>
      </c>
      <c r="I104" s="2">
        <f t="shared" si="3"/>
        <v>45.205000000000041</v>
      </c>
    </row>
    <row r="105" spans="1:9" x14ac:dyDescent="0.25">
      <c r="A105" s="2">
        <v>100</v>
      </c>
      <c r="B105" s="2">
        <v>861.1</v>
      </c>
      <c r="C105" s="2">
        <v>894.79499999999996</v>
      </c>
      <c r="D105" s="2">
        <f t="shared" si="2"/>
        <v>33.694999999999936</v>
      </c>
      <c r="F105" s="2">
        <v>100</v>
      </c>
      <c r="G105" s="2">
        <v>943.4</v>
      </c>
      <c r="H105" s="2">
        <v>894.79499999999996</v>
      </c>
      <c r="I105" s="2">
        <f t="shared" si="3"/>
        <v>48.605000000000018</v>
      </c>
    </row>
    <row r="106" spans="1:9" x14ac:dyDescent="0.25">
      <c r="A106" s="2">
        <v>101</v>
      </c>
      <c r="B106" s="2">
        <v>862.6</v>
      </c>
      <c r="C106" s="2">
        <v>894.79499999999996</v>
      </c>
      <c r="D106" s="2">
        <f t="shared" si="2"/>
        <v>32.194999999999936</v>
      </c>
      <c r="F106" s="2">
        <v>101</v>
      </c>
      <c r="G106" s="2">
        <v>949.7</v>
      </c>
      <c r="H106" s="2">
        <v>894.79499999999996</v>
      </c>
      <c r="I106" s="2">
        <f t="shared" si="3"/>
        <v>54.905000000000086</v>
      </c>
    </row>
    <row r="107" spans="1:9" x14ac:dyDescent="0.25">
      <c r="A107" s="2">
        <v>102</v>
      </c>
      <c r="B107" s="2">
        <v>861.6</v>
      </c>
      <c r="C107" s="2">
        <v>894.79499999999996</v>
      </c>
      <c r="D107" s="2">
        <f t="shared" si="2"/>
        <v>33.194999999999936</v>
      </c>
      <c r="F107" s="2">
        <v>102</v>
      </c>
      <c r="G107" s="2">
        <v>953.4</v>
      </c>
      <c r="H107" s="2">
        <v>894.79499999999996</v>
      </c>
      <c r="I107" s="2">
        <f t="shared" si="3"/>
        <v>58.605000000000018</v>
      </c>
    </row>
    <row r="108" spans="1:9" x14ac:dyDescent="0.25">
      <c r="A108" s="2">
        <v>103</v>
      </c>
      <c r="B108" s="2">
        <v>865</v>
      </c>
      <c r="C108" s="2">
        <v>894.79499999999996</v>
      </c>
      <c r="D108" s="2">
        <f t="shared" si="2"/>
        <v>29.794999999999959</v>
      </c>
      <c r="F108" s="2">
        <v>103</v>
      </c>
      <c r="G108" s="2">
        <v>965.5</v>
      </c>
      <c r="H108" s="2">
        <v>894.79499999999996</v>
      </c>
      <c r="I108" s="2">
        <f t="shared" si="3"/>
        <v>70.705000000000041</v>
      </c>
    </row>
    <row r="109" spans="1:9" x14ac:dyDescent="0.25">
      <c r="A109" s="2">
        <v>104</v>
      </c>
      <c r="B109" s="2">
        <v>864.9</v>
      </c>
      <c r="C109" s="2">
        <v>894.79499999999996</v>
      </c>
      <c r="D109" s="2">
        <f t="shared" si="2"/>
        <v>29.894999999999982</v>
      </c>
      <c r="F109" s="2">
        <v>104</v>
      </c>
      <c r="G109" s="2">
        <v>972</v>
      </c>
      <c r="H109" s="2">
        <v>894.79499999999996</v>
      </c>
      <c r="I109" s="2">
        <f t="shared" si="3"/>
        <v>77.205000000000041</v>
      </c>
    </row>
    <row r="110" spans="1:9" x14ac:dyDescent="0.25">
      <c r="A110" s="2">
        <v>105</v>
      </c>
      <c r="B110" s="2">
        <v>864.3</v>
      </c>
      <c r="C110" s="2">
        <v>894.79499999999996</v>
      </c>
      <c r="D110" s="2">
        <f t="shared" si="2"/>
        <v>30.495000000000005</v>
      </c>
      <c r="F110" s="2">
        <v>105</v>
      </c>
      <c r="G110" s="2">
        <v>980.4</v>
      </c>
      <c r="H110" s="2">
        <v>894.79499999999996</v>
      </c>
      <c r="I110" s="2">
        <f t="shared" si="3"/>
        <v>85.605000000000018</v>
      </c>
    </row>
    <row r="111" spans="1:9" x14ac:dyDescent="0.25">
      <c r="A111" s="2">
        <v>106</v>
      </c>
      <c r="B111" s="2">
        <v>860.6</v>
      </c>
      <c r="C111" s="2">
        <v>894.79499999999996</v>
      </c>
      <c r="D111" s="2">
        <f t="shared" si="2"/>
        <v>34.194999999999936</v>
      </c>
      <c r="F111" s="2">
        <v>106</v>
      </c>
      <c r="G111" s="2">
        <v>985.2</v>
      </c>
      <c r="H111" s="2">
        <v>894.79499999999996</v>
      </c>
      <c r="I111" s="2">
        <f t="shared" si="3"/>
        <v>90.405000000000086</v>
      </c>
    </row>
    <row r="112" spans="1:9" x14ac:dyDescent="0.25">
      <c r="A112" s="2">
        <v>107</v>
      </c>
      <c r="B112" s="2">
        <v>863.2</v>
      </c>
      <c r="C112" s="2">
        <v>894.79499999999996</v>
      </c>
      <c r="D112" s="2">
        <f t="shared" si="2"/>
        <v>31.594999999999914</v>
      </c>
      <c r="F112" s="2">
        <v>107</v>
      </c>
      <c r="G112" s="2">
        <v>992.6</v>
      </c>
      <c r="H112" s="2">
        <v>894.79499999999996</v>
      </c>
      <c r="I112" s="2">
        <f t="shared" si="3"/>
        <v>97.805000000000064</v>
      </c>
    </row>
    <row r="113" spans="1:9" x14ac:dyDescent="0.25">
      <c r="A113" s="2">
        <v>108</v>
      </c>
      <c r="B113" s="2">
        <v>862.4</v>
      </c>
      <c r="C113" s="2">
        <v>894.79499999999996</v>
      </c>
      <c r="D113" s="2">
        <f t="shared" si="2"/>
        <v>32.394999999999982</v>
      </c>
      <c r="F113" s="2">
        <v>108</v>
      </c>
      <c r="G113" s="2">
        <v>1000.6</v>
      </c>
      <c r="H113" s="2">
        <v>894.79499999999996</v>
      </c>
      <c r="I113" s="2">
        <f t="shared" si="3"/>
        <v>105.80500000000006</v>
      </c>
    </row>
    <row r="114" spans="1:9" x14ac:dyDescent="0.25">
      <c r="A114" s="2">
        <v>109</v>
      </c>
      <c r="B114" s="2">
        <v>861.4</v>
      </c>
      <c r="C114" s="2">
        <v>894.79499999999996</v>
      </c>
      <c r="D114" s="2">
        <f t="shared" si="2"/>
        <v>33.394999999999982</v>
      </c>
      <c r="F114" s="2">
        <v>109</v>
      </c>
      <c r="G114" s="2">
        <v>1011.9</v>
      </c>
      <c r="H114" s="2">
        <v>894.79499999999996</v>
      </c>
      <c r="I114" s="2">
        <f t="shared" si="3"/>
        <v>117.10500000000002</v>
      </c>
    </row>
    <row r="115" spans="1:9" x14ac:dyDescent="0.25">
      <c r="A115" s="2">
        <v>110</v>
      </c>
      <c r="B115" s="2">
        <v>862.5</v>
      </c>
      <c r="C115" s="2">
        <v>894.79499999999996</v>
      </c>
      <c r="D115" s="2">
        <f t="shared" si="2"/>
        <v>32.294999999999959</v>
      </c>
      <c r="F115" s="2">
        <v>110</v>
      </c>
      <c r="G115" s="2">
        <v>1016.5</v>
      </c>
      <c r="H115" s="2">
        <v>894.79499999999996</v>
      </c>
      <c r="I115" s="2">
        <f t="shared" si="3"/>
        <v>121.70500000000004</v>
      </c>
    </row>
    <row r="116" spans="1:9" x14ac:dyDescent="0.25">
      <c r="A116" s="2">
        <v>111</v>
      </c>
      <c r="B116" s="2">
        <v>864.5</v>
      </c>
      <c r="C116" s="2">
        <v>894.79499999999996</v>
      </c>
      <c r="D116" s="2">
        <f t="shared" si="2"/>
        <v>30.294999999999959</v>
      </c>
      <c r="F116" s="2">
        <v>111</v>
      </c>
      <c r="G116" s="2">
        <v>1028.9000000000001</v>
      </c>
      <c r="H116" s="2">
        <v>894.79499999999996</v>
      </c>
      <c r="I116" s="2">
        <f t="shared" si="3"/>
        <v>134.10500000000013</v>
      </c>
    </row>
    <row r="117" spans="1:9" x14ac:dyDescent="0.25">
      <c r="A117" s="2">
        <v>112</v>
      </c>
      <c r="B117" s="2">
        <v>861.5</v>
      </c>
      <c r="C117" s="2">
        <v>894.79499999999996</v>
      </c>
      <c r="D117" s="2">
        <f t="shared" si="2"/>
        <v>33.294999999999959</v>
      </c>
      <c r="F117" s="2">
        <v>112</v>
      </c>
      <c r="G117" s="2">
        <v>1036.7</v>
      </c>
      <c r="H117" s="2">
        <v>894.79499999999996</v>
      </c>
      <c r="I117" s="2">
        <f t="shared" si="3"/>
        <v>141.90500000000009</v>
      </c>
    </row>
    <row r="118" spans="1:9" x14ac:dyDescent="0.25">
      <c r="A118" s="2">
        <v>113</v>
      </c>
      <c r="B118" s="2">
        <v>861.5</v>
      </c>
      <c r="C118" s="2">
        <v>894.79499999999996</v>
      </c>
      <c r="D118" s="2">
        <f t="shared" si="2"/>
        <v>33.294999999999959</v>
      </c>
      <c r="F118" s="2">
        <v>113</v>
      </c>
      <c r="G118" s="2">
        <v>1051.7</v>
      </c>
      <c r="H118" s="2">
        <v>894.79499999999996</v>
      </c>
      <c r="I118" s="2">
        <f t="shared" si="3"/>
        <v>156.90500000000009</v>
      </c>
    </row>
    <row r="119" spans="1:9" x14ac:dyDescent="0.25">
      <c r="A119" s="2">
        <v>114</v>
      </c>
      <c r="B119" s="2">
        <v>860.5</v>
      </c>
      <c r="C119" s="2">
        <v>894.79499999999996</v>
      </c>
      <c r="D119" s="2">
        <f t="shared" si="2"/>
        <v>34.294999999999959</v>
      </c>
      <c r="F119" s="2">
        <v>114</v>
      </c>
      <c r="G119" s="2">
        <v>1056.4000000000001</v>
      </c>
      <c r="H119" s="2">
        <v>894.79499999999996</v>
      </c>
      <c r="I119" s="2">
        <f t="shared" si="3"/>
        <v>161.60500000000013</v>
      </c>
    </row>
    <row r="120" spans="1:9" x14ac:dyDescent="0.25">
      <c r="A120" s="2">
        <v>115</v>
      </c>
      <c r="B120" s="2">
        <v>861.4</v>
      </c>
      <c r="C120" s="2">
        <v>894.79499999999996</v>
      </c>
      <c r="D120" s="2">
        <f t="shared" si="2"/>
        <v>33.394999999999982</v>
      </c>
      <c r="F120" s="2">
        <v>115</v>
      </c>
      <c r="G120" s="2">
        <v>1071.2</v>
      </c>
      <c r="H120" s="2">
        <v>894.79499999999996</v>
      </c>
      <c r="I120" s="2">
        <f t="shared" si="3"/>
        <v>176.40500000000009</v>
      </c>
    </row>
    <row r="121" spans="1:9" x14ac:dyDescent="0.25">
      <c r="A121" s="2">
        <v>116</v>
      </c>
      <c r="B121" s="2">
        <v>863.6</v>
      </c>
      <c r="C121" s="2">
        <v>894.79499999999996</v>
      </c>
      <c r="D121" s="2">
        <f t="shared" si="2"/>
        <v>31.194999999999936</v>
      </c>
      <c r="F121" s="2">
        <v>116</v>
      </c>
      <c r="G121" s="2">
        <v>1082.7</v>
      </c>
      <c r="H121" s="2">
        <v>894.79499999999996</v>
      </c>
      <c r="I121" s="2">
        <f t="shared" si="3"/>
        <v>187.90500000000009</v>
      </c>
    </row>
    <row r="122" spans="1:9" x14ac:dyDescent="0.25">
      <c r="A122" s="2">
        <v>117</v>
      </c>
      <c r="B122" s="2">
        <v>863.5</v>
      </c>
      <c r="C122" s="2">
        <v>894.79499999999996</v>
      </c>
      <c r="D122" s="2">
        <f t="shared" si="2"/>
        <v>31.294999999999959</v>
      </c>
      <c r="F122" s="2">
        <v>117</v>
      </c>
      <c r="G122" s="2">
        <v>1096.9000000000001</v>
      </c>
      <c r="H122" s="2">
        <v>894.79499999999996</v>
      </c>
      <c r="I122" s="2">
        <f t="shared" si="3"/>
        <v>202.10500000000013</v>
      </c>
    </row>
    <row r="123" spans="1:9" x14ac:dyDescent="0.25">
      <c r="A123" s="2">
        <v>118</v>
      </c>
      <c r="B123" s="2">
        <v>862.8</v>
      </c>
      <c r="C123" s="2">
        <v>894.79499999999996</v>
      </c>
      <c r="D123" s="2">
        <f t="shared" si="2"/>
        <v>31.995000000000005</v>
      </c>
      <c r="F123" s="2">
        <v>118</v>
      </c>
      <c r="G123" s="2">
        <v>1105.8</v>
      </c>
      <c r="H123" s="2">
        <v>894.79499999999996</v>
      </c>
      <c r="I123" s="2">
        <f t="shared" si="3"/>
        <v>211.005</v>
      </c>
    </row>
    <row r="124" spans="1:9" x14ac:dyDescent="0.25">
      <c r="A124" s="2">
        <v>119</v>
      </c>
      <c r="B124" s="2">
        <v>861.3</v>
      </c>
      <c r="C124" s="2">
        <v>894.79499999999996</v>
      </c>
      <c r="D124" s="2">
        <f t="shared" si="2"/>
        <v>33.495000000000005</v>
      </c>
      <c r="F124" s="2">
        <v>119</v>
      </c>
      <c r="G124" s="2">
        <v>1122.9000000000001</v>
      </c>
      <c r="H124" s="2">
        <v>894.79499999999996</v>
      </c>
      <c r="I124" s="2">
        <f t="shared" si="3"/>
        <v>228.10500000000013</v>
      </c>
    </row>
    <row r="125" spans="1:9" x14ac:dyDescent="0.25">
      <c r="A125" s="2">
        <v>120</v>
      </c>
      <c r="B125" s="2">
        <v>863.6</v>
      </c>
      <c r="C125" s="2">
        <v>894.79499999999996</v>
      </c>
      <c r="D125" s="2">
        <f t="shared" si="2"/>
        <v>31.194999999999936</v>
      </c>
      <c r="F125" s="2">
        <v>120</v>
      </c>
      <c r="G125" s="2">
        <v>1130.4000000000001</v>
      </c>
      <c r="H125" s="2">
        <v>894.79499999999996</v>
      </c>
      <c r="I125" s="2">
        <f t="shared" si="3"/>
        <v>235.60500000000013</v>
      </c>
    </row>
    <row r="126" spans="1:9" x14ac:dyDescent="0.25">
      <c r="A126" s="2">
        <v>121</v>
      </c>
      <c r="B126" s="2">
        <v>862.9</v>
      </c>
      <c r="C126" s="2">
        <v>894.79499999999996</v>
      </c>
      <c r="D126" s="2">
        <f t="shared" si="2"/>
        <v>31.894999999999982</v>
      </c>
      <c r="F126" s="2">
        <v>121</v>
      </c>
      <c r="G126" s="2">
        <v>1151.5999999999999</v>
      </c>
      <c r="H126" s="2">
        <v>894.79499999999996</v>
      </c>
      <c r="I126" s="2">
        <f t="shared" si="3"/>
        <v>256.80499999999995</v>
      </c>
    </row>
    <row r="127" spans="1:9" x14ac:dyDescent="0.25">
      <c r="A127" s="2">
        <v>122</v>
      </c>
      <c r="B127" s="2">
        <v>864.9</v>
      </c>
      <c r="C127" s="2">
        <v>894.79499999999996</v>
      </c>
      <c r="D127" s="2">
        <f t="shared" si="2"/>
        <v>29.894999999999982</v>
      </c>
      <c r="F127" s="2">
        <v>122</v>
      </c>
      <c r="G127" s="2">
        <v>1159.5</v>
      </c>
      <c r="H127" s="2">
        <v>894.79499999999996</v>
      </c>
      <c r="I127" s="2">
        <f t="shared" si="3"/>
        <v>264.70500000000004</v>
      </c>
    </row>
    <row r="128" spans="1:9" x14ac:dyDescent="0.25">
      <c r="A128" s="2">
        <v>123</v>
      </c>
      <c r="B128" s="2">
        <v>866.9</v>
      </c>
      <c r="C128" s="2">
        <v>894.79499999999996</v>
      </c>
      <c r="D128" s="2">
        <f t="shared" si="2"/>
        <v>27.894999999999982</v>
      </c>
      <c r="F128" s="2">
        <v>123</v>
      </c>
      <c r="G128" s="2">
        <v>1178.5</v>
      </c>
      <c r="H128" s="2">
        <v>894.79499999999996</v>
      </c>
      <c r="I128" s="2">
        <f t="shared" si="3"/>
        <v>283.70500000000004</v>
      </c>
    </row>
    <row r="129" spans="1:9" x14ac:dyDescent="0.25">
      <c r="A129" s="2">
        <v>124</v>
      </c>
      <c r="B129" s="2">
        <v>867.5</v>
      </c>
      <c r="C129" s="2">
        <v>894.79499999999996</v>
      </c>
      <c r="D129" s="2">
        <f t="shared" si="2"/>
        <v>27.294999999999959</v>
      </c>
      <c r="F129" s="2">
        <v>124</v>
      </c>
      <c r="G129" s="2">
        <v>1191.4000000000001</v>
      </c>
      <c r="H129" s="2">
        <v>894.79499999999996</v>
      </c>
      <c r="I129" s="2">
        <f t="shared" si="3"/>
        <v>296.60500000000013</v>
      </c>
    </row>
    <row r="130" spans="1:9" x14ac:dyDescent="0.25">
      <c r="A130" s="2">
        <v>125</v>
      </c>
      <c r="B130" s="2">
        <v>864.8</v>
      </c>
      <c r="C130" s="2">
        <v>894.79499999999996</v>
      </c>
      <c r="D130" s="2">
        <f t="shared" si="2"/>
        <v>29.995000000000005</v>
      </c>
      <c r="F130" s="2">
        <v>125</v>
      </c>
      <c r="G130" s="2">
        <v>1208.4000000000001</v>
      </c>
      <c r="H130" s="2">
        <v>894.79499999999996</v>
      </c>
      <c r="I130" s="2">
        <f t="shared" si="3"/>
        <v>313.60500000000013</v>
      </c>
    </row>
    <row r="131" spans="1:9" x14ac:dyDescent="0.25">
      <c r="A131" s="2">
        <v>126</v>
      </c>
      <c r="B131" s="2">
        <v>864.6</v>
      </c>
      <c r="C131" s="2">
        <v>894.79499999999996</v>
      </c>
      <c r="D131" s="2">
        <f t="shared" si="2"/>
        <v>30.194999999999936</v>
      </c>
      <c r="F131" s="2">
        <v>126</v>
      </c>
      <c r="G131" s="2">
        <v>1220.3</v>
      </c>
      <c r="H131" s="2">
        <v>894.79499999999996</v>
      </c>
      <c r="I131" s="2">
        <f t="shared" si="3"/>
        <v>325.505</v>
      </c>
    </row>
    <row r="132" spans="1:9" x14ac:dyDescent="0.25">
      <c r="A132" s="2">
        <v>127</v>
      </c>
      <c r="B132" s="2">
        <v>867.4</v>
      </c>
      <c r="C132" s="2">
        <v>894.79499999999996</v>
      </c>
      <c r="D132" s="2">
        <f t="shared" si="2"/>
        <v>27.394999999999982</v>
      </c>
      <c r="F132" s="2">
        <v>127</v>
      </c>
      <c r="G132" s="2">
        <v>1239.7</v>
      </c>
      <c r="H132" s="2">
        <v>894.79499999999996</v>
      </c>
      <c r="I132" s="2">
        <f t="shared" si="3"/>
        <v>344.90500000000009</v>
      </c>
    </row>
    <row r="133" spans="1:9" x14ac:dyDescent="0.25">
      <c r="A133" s="2">
        <v>128</v>
      </c>
      <c r="B133" s="2">
        <v>863.8</v>
      </c>
      <c r="C133" s="2">
        <v>894.79499999999996</v>
      </c>
      <c r="D133" s="2">
        <f t="shared" si="2"/>
        <v>30.995000000000005</v>
      </c>
      <c r="F133" s="2">
        <v>128</v>
      </c>
      <c r="G133" s="2">
        <v>1252</v>
      </c>
      <c r="H133" s="2">
        <v>894.79499999999996</v>
      </c>
      <c r="I133" s="2">
        <f t="shared" si="3"/>
        <v>357.20500000000004</v>
      </c>
    </row>
    <row r="134" spans="1:9" x14ac:dyDescent="0.25">
      <c r="A134" s="2">
        <v>129</v>
      </c>
      <c r="B134" s="2">
        <v>864.2</v>
      </c>
      <c r="C134" s="2">
        <v>894.79499999999996</v>
      </c>
      <c r="D134" s="2">
        <f t="shared" si="2"/>
        <v>30.594999999999914</v>
      </c>
      <c r="F134" s="2">
        <v>129</v>
      </c>
      <c r="G134" s="2">
        <v>1275</v>
      </c>
      <c r="H134" s="2">
        <v>894.79499999999996</v>
      </c>
      <c r="I134" s="2">
        <f t="shared" si="3"/>
        <v>380.20500000000004</v>
      </c>
    </row>
    <row r="135" spans="1:9" x14ac:dyDescent="0.25">
      <c r="A135" s="2">
        <v>130</v>
      </c>
      <c r="B135" s="2">
        <v>865.2</v>
      </c>
      <c r="C135" s="2">
        <v>894.79499999999996</v>
      </c>
      <c r="D135" s="2">
        <f t="shared" ref="D135:D165" si="4">ABS(B135-C135)</f>
        <v>29.594999999999914</v>
      </c>
      <c r="F135" s="2">
        <v>130</v>
      </c>
      <c r="G135" s="2">
        <v>1290.0999999999999</v>
      </c>
      <c r="H135" s="2">
        <v>894.79499999999996</v>
      </c>
      <c r="I135" s="2">
        <f t="shared" ref="I135:I165" si="5">ABS(G135-H135)</f>
        <v>395.30499999999995</v>
      </c>
    </row>
    <row r="136" spans="1:9" x14ac:dyDescent="0.25">
      <c r="A136" s="2">
        <v>131</v>
      </c>
      <c r="B136" s="2">
        <v>866.6</v>
      </c>
      <c r="C136" s="2">
        <v>894.79499999999996</v>
      </c>
      <c r="D136" s="2">
        <f t="shared" si="4"/>
        <v>28.194999999999936</v>
      </c>
      <c r="F136" s="2">
        <v>131</v>
      </c>
      <c r="G136" s="2">
        <v>1311.2</v>
      </c>
      <c r="H136" s="2">
        <v>894.79499999999996</v>
      </c>
      <c r="I136" s="2">
        <f t="shared" si="5"/>
        <v>416.40500000000009</v>
      </c>
    </row>
    <row r="137" spans="1:9" x14ac:dyDescent="0.25">
      <c r="A137" s="2">
        <v>132</v>
      </c>
      <c r="B137" s="2">
        <v>869.2</v>
      </c>
      <c r="C137" s="2">
        <v>894.79499999999996</v>
      </c>
      <c r="D137" s="2">
        <f t="shared" si="4"/>
        <v>25.594999999999914</v>
      </c>
      <c r="F137" s="2">
        <v>132</v>
      </c>
      <c r="G137" s="2">
        <v>1327.4</v>
      </c>
      <c r="H137" s="2">
        <v>894.79499999999996</v>
      </c>
      <c r="I137" s="2">
        <f t="shared" si="5"/>
        <v>432.60500000000013</v>
      </c>
    </row>
    <row r="138" spans="1:9" x14ac:dyDescent="0.25">
      <c r="A138" s="2">
        <v>133</v>
      </c>
      <c r="B138" s="2">
        <v>869.5</v>
      </c>
      <c r="C138" s="2">
        <v>894.79499999999996</v>
      </c>
      <c r="D138" s="2">
        <f t="shared" si="4"/>
        <v>25.294999999999959</v>
      </c>
      <c r="F138" s="2">
        <v>133</v>
      </c>
      <c r="G138" s="2">
        <v>1350.4</v>
      </c>
      <c r="H138" s="2">
        <v>894.79499999999996</v>
      </c>
      <c r="I138" s="2">
        <f t="shared" si="5"/>
        <v>455.60500000000013</v>
      </c>
    </row>
    <row r="139" spans="1:9" x14ac:dyDescent="0.25">
      <c r="A139" s="2">
        <v>134</v>
      </c>
      <c r="B139" s="2">
        <v>867.2</v>
      </c>
      <c r="C139" s="2">
        <v>894.79499999999996</v>
      </c>
      <c r="D139" s="2">
        <f t="shared" si="4"/>
        <v>27.594999999999914</v>
      </c>
      <c r="F139" s="2">
        <v>134</v>
      </c>
      <c r="G139" s="2">
        <v>1364.5</v>
      </c>
      <c r="H139" s="2">
        <v>894.79499999999996</v>
      </c>
      <c r="I139" s="2">
        <f t="shared" si="5"/>
        <v>469.70500000000004</v>
      </c>
    </row>
    <row r="140" spans="1:9" x14ac:dyDescent="0.25">
      <c r="A140" s="2">
        <v>135</v>
      </c>
      <c r="B140" s="2">
        <v>865.4</v>
      </c>
      <c r="C140" s="2">
        <v>894.79499999999996</v>
      </c>
      <c r="D140" s="2">
        <f t="shared" si="4"/>
        <v>29.394999999999982</v>
      </c>
      <c r="F140" s="2">
        <v>135</v>
      </c>
      <c r="G140" s="2">
        <v>1388.5</v>
      </c>
      <c r="H140" s="2">
        <v>894.79499999999996</v>
      </c>
      <c r="I140" s="2">
        <f t="shared" si="5"/>
        <v>493.70500000000004</v>
      </c>
    </row>
    <row r="141" spans="1:9" x14ac:dyDescent="0.25">
      <c r="A141" s="2">
        <v>136</v>
      </c>
      <c r="B141" s="2">
        <v>866</v>
      </c>
      <c r="C141" s="2">
        <v>894.79499999999996</v>
      </c>
      <c r="D141" s="2">
        <f t="shared" si="4"/>
        <v>28.794999999999959</v>
      </c>
      <c r="F141" s="2">
        <v>136</v>
      </c>
      <c r="G141" s="2">
        <v>1406.1</v>
      </c>
      <c r="H141" s="2">
        <v>894.79499999999996</v>
      </c>
      <c r="I141" s="2">
        <f t="shared" si="5"/>
        <v>511.30499999999995</v>
      </c>
    </row>
    <row r="142" spans="1:9" x14ac:dyDescent="0.25">
      <c r="A142" s="2">
        <v>137</v>
      </c>
      <c r="B142" s="2">
        <v>867.3</v>
      </c>
      <c r="C142" s="2">
        <v>894.79499999999996</v>
      </c>
      <c r="D142" s="2">
        <f t="shared" si="4"/>
        <v>27.495000000000005</v>
      </c>
      <c r="F142" s="2">
        <v>137</v>
      </c>
      <c r="G142" s="2">
        <v>1431.9</v>
      </c>
      <c r="H142" s="2">
        <v>894.79499999999996</v>
      </c>
      <c r="I142" s="2">
        <f t="shared" si="5"/>
        <v>537.10500000000013</v>
      </c>
    </row>
    <row r="143" spans="1:9" x14ac:dyDescent="0.25">
      <c r="A143" s="2">
        <v>138</v>
      </c>
      <c r="B143" s="2">
        <v>864.9</v>
      </c>
      <c r="C143" s="2">
        <v>894.79499999999996</v>
      </c>
      <c r="D143" s="2">
        <f t="shared" si="4"/>
        <v>29.894999999999982</v>
      </c>
      <c r="F143" s="2">
        <v>138</v>
      </c>
      <c r="G143" s="2">
        <v>1446.5</v>
      </c>
      <c r="H143" s="2">
        <v>894.79499999999996</v>
      </c>
      <c r="I143" s="2">
        <f t="shared" si="5"/>
        <v>551.70500000000004</v>
      </c>
    </row>
    <row r="144" spans="1:9" x14ac:dyDescent="0.25">
      <c r="A144" s="2">
        <v>139</v>
      </c>
      <c r="B144" s="2">
        <v>863.7</v>
      </c>
      <c r="C144" s="2">
        <v>894.79499999999996</v>
      </c>
      <c r="D144" s="2">
        <f t="shared" si="4"/>
        <v>31.094999999999914</v>
      </c>
      <c r="F144" s="2">
        <v>139</v>
      </c>
      <c r="G144" s="2">
        <v>1474.8</v>
      </c>
      <c r="H144" s="2">
        <v>894.79499999999996</v>
      </c>
      <c r="I144" s="2">
        <f t="shared" si="5"/>
        <v>580.005</v>
      </c>
    </row>
    <row r="145" spans="1:9" x14ac:dyDescent="0.25">
      <c r="A145" s="2">
        <v>140</v>
      </c>
      <c r="B145" s="2">
        <v>865.5</v>
      </c>
      <c r="C145" s="2">
        <v>894.79499999999996</v>
      </c>
      <c r="D145" s="2">
        <f t="shared" si="4"/>
        <v>29.294999999999959</v>
      </c>
      <c r="F145" s="2">
        <v>140</v>
      </c>
      <c r="G145" s="2">
        <v>1494.6</v>
      </c>
      <c r="H145" s="2">
        <v>894.79499999999996</v>
      </c>
      <c r="I145" s="2">
        <f t="shared" si="5"/>
        <v>599.80499999999995</v>
      </c>
    </row>
    <row r="146" spans="1:9" x14ac:dyDescent="0.25">
      <c r="A146" s="2">
        <v>141</v>
      </c>
      <c r="B146" s="2">
        <v>864.3</v>
      </c>
      <c r="C146" s="2">
        <v>894.79499999999996</v>
      </c>
      <c r="D146" s="2">
        <f t="shared" si="4"/>
        <v>30.495000000000005</v>
      </c>
      <c r="F146" s="2">
        <v>141</v>
      </c>
      <c r="G146" s="2">
        <v>1521.5</v>
      </c>
      <c r="H146" s="2">
        <v>894.79499999999996</v>
      </c>
      <c r="I146" s="2">
        <f t="shared" si="5"/>
        <v>626.70500000000004</v>
      </c>
    </row>
    <row r="147" spans="1:9" x14ac:dyDescent="0.25">
      <c r="A147" s="2">
        <v>142</v>
      </c>
      <c r="B147" s="2">
        <v>862.4</v>
      </c>
      <c r="C147" s="2">
        <v>894.79499999999996</v>
      </c>
      <c r="D147" s="2">
        <f t="shared" si="4"/>
        <v>32.394999999999982</v>
      </c>
      <c r="F147" s="2">
        <v>142</v>
      </c>
      <c r="G147" s="2">
        <v>1544.2</v>
      </c>
      <c r="H147" s="2">
        <v>894.79499999999996</v>
      </c>
      <c r="I147" s="2">
        <f t="shared" si="5"/>
        <v>649.40500000000009</v>
      </c>
    </row>
    <row r="148" spans="1:9" x14ac:dyDescent="0.25">
      <c r="A148" s="2">
        <v>143</v>
      </c>
      <c r="B148" s="2">
        <v>862.7</v>
      </c>
      <c r="C148" s="2">
        <v>894.79499999999996</v>
      </c>
      <c r="D148" s="2">
        <f t="shared" si="4"/>
        <v>32.094999999999914</v>
      </c>
      <c r="F148" s="2">
        <v>143</v>
      </c>
      <c r="G148" s="2">
        <v>1570.7</v>
      </c>
      <c r="H148" s="2">
        <v>894.79499999999996</v>
      </c>
      <c r="I148" s="2">
        <f t="shared" si="5"/>
        <v>675.90500000000009</v>
      </c>
    </row>
    <row r="149" spans="1:9" x14ac:dyDescent="0.25">
      <c r="A149" s="2">
        <v>144</v>
      </c>
      <c r="B149" s="2">
        <v>861.1</v>
      </c>
      <c r="C149" s="2">
        <v>894.79499999999996</v>
      </c>
      <c r="D149" s="2">
        <f t="shared" si="4"/>
        <v>33.694999999999936</v>
      </c>
      <c r="F149" s="2">
        <v>144</v>
      </c>
      <c r="G149" s="2">
        <v>1591.3</v>
      </c>
      <c r="H149" s="2">
        <v>894.79499999999996</v>
      </c>
      <c r="I149" s="2">
        <f t="shared" si="5"/>
        <v>696.505</v>
      </c>
    </row>
    <row r="150" spans="1:9" x14ac:dyDescent="0.25">
      <c r="A150" s="2">
        <v>145</v>
      </c>
      <c r="B150" s="2">
        <v>860.7</v>
      </c>
      <c r="C150" s="2">
        <v>894.79499999999996</v>
      </c>
      <c r="D150" s="2">
        <f t="shared" si="4"/>
        <v>34.094999999999914</v>
      </c>
      <c r="F150" s="2">
        <v>145</v>
      </c>
      <c r="G150" s="2">
        <v>1622.9</v>
      </c>
      <c r="H150" s="2">
        <v>894.79499999999996</v>
      </c>
      <c r="I150" s="2">
        <f t="shared" si="5"/>
        <v>728.10500000000013</v>
      </c>
    </row>
    <row r="151" spans="1:9" x14ac:dyDescent="0.25">
      <c r="A151" s="2">
        <v>146</v>
      </c>
      <c r="B151" s="2">
        <v>860.5</v>
      </c>
      <c r="C151" s="2">
        <v>894.79499999999996</v>
      </c>
      <c r="D151" s="2">
        <f t="shared" si="4"/>
        <v>34.294999999999959</v>
      </c>
      <c r="F151" s="2">
        <v>146</v>
      </c>
      <c r="G151" s="2">
        <v>1644.5</v>
      </c>
      <c r="H151" s="2">
        <v>894.79499999999996</v>
      </c>
      <c r="I151" s="2">
        <f t="shared" si="5"/>
        <v>749.70500000000004</v>
      </c>
    </row>
    <row r="152" spans="1:9" x14ac:dyDescent="0.25">
      <c r="A152" s="2">
        <v>147</v>
      </c>
      <c r="B152" s="2">
        <v>857.4</v>
      </c>
      <c r="C152" s="2">
        <v>894.79499999999996</v>
      </c>
      <c r="D152" s="2">
        <f t="shared" si="4"/>
        <v>37.394999999999982</v>
      </c>
      <c r="F152" s="2">
        <v>147</v>
      </c>
      <c r="G152" s="2">
        <v>1678.3</v>
      </c>
      <c r="H152" s="2">
        <v>894.79499999999996</v>
      </c>
      <c r="I152" s="2">
        <f t="shared" si="5"/>
        <v>783.505</v>
      </c>
    </row>
    <row r="153" spans="1:9" x14ac:dyDescent="0.25">
      <c r="A153" s="2">
        <v>148</v>
      </c>
      <c r="B153" s="2">
        <v>854.5</v>
      </c>
      <c r="C153" s="2">
        <v>894.79499999999996</v>
      </c>
      <c r="D153" s="2">
        <f t="shared" si="4"/>
        <v>40.294999999999959</v>
      </c>
      <c r="F153" s="2">
        <v>148</v>
      </c>
      <c r="G153" s="2">
        <v>1700.2</v>
      </c>
      <c r="H153" s="2">
        <v>894.79499999999996</v>
      </c>
      <c r="I153" s="2">
        <f t="shared" si="5"/>
        <v>805.40500000000009</v>
      </c>
    </row>
    <row r="154" spans="1:9" x14ac:dyDescent="0.25">
      <c r="A154" s="2">
        <v>149</v>
      </c>
      <c r="B154" s="2">
        <v>851.8</v>
      </c>
      <c r="C154" s="2">
        <v>894.79499999999996</v>
      </c>
      <c r="D154" s="2">
        <f t="shared" si="4"/>
        <v>42.995000000000005</v>
      </c>
      <c r="F154" s="2">
        <v>149</v>
      </c>
      <c r="G154" s="2">
        <v>1734.1</v>
      </c>
      <c r="H154" s="2">
        <v>894.79499999999996</v>
      </c>
      <c r="I154" s="2">
        <f t="shared" si="5"/>
        <v>839.30499999999995</v>
      </c>
    </row>
    <row r="155" spans="1:9" x14ac:dyDescent="0.25">
      <c r="A155" s="2">
        <v>150</v>
      </c>
      <c r="B155" s="2">
        <v>852.4</v>
      </c>
      <c r="C155" s="2">
        <v>894.79499999999996</v>
      </c>
      <c r="D155" s="2">
        <f t="shared" si="4"/>
        <v>42.394999999999982</v>
      </c>
      <c r="F155" s="2">
        <v>150</v>
      </c>
      <c r="G155" s="2">
        <v>1760.9</v>
      </c>
      <c r="H155" s="2">
        <v>894.79499999999996</v>
      </c>
      <c r="I155" s="2">
        <f t="shared" si="5"/>
        <v>866.10500000000013</v>
      </c>
    </row>
    <row r="156" spans="1:9" x14ac:dyDescent="0.25">
      <c r="A156" s="2">
        <v>151</v>
      </c>
      <c r="B156" s="2">
        <v>851.3</v>
      </c>
      <c r="C156" s="2">
        <v>894.79499999999996</v>
      </c>
      <c r="D156" s="2">
        <f t="shared" si="4"/>
        <v>43.495000000000005</v>
      </c>
      <c r="F156" s="2">
        <v>151</v>
      </c>
      <c r="G156" s="2">
        <v>1794.3</v>
      </c>
      <c r="H156" s="2">
        <v>894.79499999999996</v>
      </c>
      <c r="I156" s="2">
        <f t="shared" si="5"/>
        <v>899.505</v>
      </c>
    </row>
    <row r="157" spans="1:9" x14ac:dyDescent="0.25">
      <c r="A157" s="2">
        <v>152</v>
      </c>
      <c r="B157" s="2">
        <v>848</v>
      </c>
      <c r="C157" s="2">
        <v>894.79499999999996</v>
      </c>
      <c r="D157" s="2">
        <f t="shared" si="4"/>
        <v>46.794999999999959</v>
      </c>
      <c r="F157" s="2">
        <v>152</v>
      </c>
      <c r="G157" s="2">
        <v>1821.5</v>
      </c>
      <c r="H157" s="2">
        <v>894.79499999999996</v>
      </c>
      <c r="I157" s="2">
        <f t="shared" si="5"/>
        <v>926.70500000000004</v>
      </c>
    </row>
    <row r="158" spans="1:9" x14ac:dyDescent="0.25">
      <c r="A158" s="2">
        <v>153</v>
      </c>
      <c r="B158" s="2">
        <v>843.6</v>
      </c>
      <c r="C158" s="2">
        <v>894.79499999999996</v>
      </c>
      <c r="D158" s="2">
        <f t="shared" si="4"/>
        <v>51.194999999999936</v>
      </c>
      <c r="F158" s="2">
        <v>153</v>
      </c>
      <c r="G158" s="2">
        <v>1857.1</v>
      </c>
      <c r="H158" s="2">
        <v>894.79499999999996</v>
      </c>
      <c r="I158" s="2">
        <f t="shared" si="5"/>
        <v>962.30499999999995</v>
      </c>
    </row>
    <row r="159" spans="1:9" x14ac:dyDescent="0.25">
      <c r="A159" s="2">
        <v>154</v>
      </c>
      <c r="B159" s="2">
        <v>842.7</v>
      </c>
      <c r="C159" s="2">
        <v>894.79499999999996</v>
      </c>
      <c r="D159" s="2">
        <f t="shared" si="4"/>
        <v>52.094999999999914</v>
      </c>
      <c r="F159" s="2">
        <v>154</v>
      </c>
      <c r="G159" s="2">
        <v>1884.8</v>
      </c>
      <c r="H159" s="2">
        <v>894.79499999999996</v>
      </c>
      <c r="I159" s="2">
        <f t="shared" si="5"/>
        <v>990.005</v>
      </c>
    </row>
    <row r="160" spans="1:9" x14ac:dyDescent="0.25">
      <c r="A160" s="2">
        <v>155</v>
      </c>
      <c r="B160" s="2">
        <v>837.7</v>
      </c>
      <c r="C160" s="2">
        <v>894.79499999999996</v>
      </c>
      <c r="D160" s="2">
        <f t="shared" si="4"/>
        <v>57.094999999999914</v>
      </c>
      <c r="F160" s="2">
        <v>155</v>
      </c>
      <c r="G160" s="2">
        <v>1920.7</v>
      </c>
      <c r="H160" s="2">
        <v>894.79499999999996</v>
      </c>
      <c r="I160" s="2">
        <f t="shared" si="5"/>
        <v>1025.9050000000002</v>
      </c>
    </row>
    <row r="161" spans="1:9" x14ac:dyDescent="0.25">
      <c r="A161" s="2">
        <v>156</v>
      </c>
      <c r="B161" s="2">
        <v>839.6</v>
      </c>
      <c r="C161" s="2">
        <v>894.79499999999996</v>
      </c>
      <c r="D161" s="2">
        <f t="shared" si="4"/>
        <v>55.194999999999936</v>
      </c>
      <c r="F161" s="2">
        <v>156</v>
      </c>
      <c r="G161" s="2">
        <v>1952.6</v>
      </c>
      <c r="H161" s="2">
        <v>894.79499999999996</v>
      </c>
      <c r="I161" s="2">
        <f t="shared" si="5"/>
        <v>1057.8049999999998</v>
      </c>
    </row>
    <row r="162" spans="1:9" x14ac:dyDescent="0.25">
      <c r="A162" s="2">
        <v>157</v>
      </c>
      <c r="B162" s="2">
        <v>831</v>
      </c>
      <c r="C162" s="2">
        <v>894.79499999999996</v>
      </c>
      <c r="D162" s="2">
        <f t="shared" si="4"/>
        <v>63.794999999999959</v>
      </c>
      <c r="F162" s="2">
        <v>157</v>
      </c>
      <c r="G162" s="2">
        <v>1992.8</v>
      </c>
      <c r="H162" s="2">
        <v>894.79499999999996</v>
      </c>
      <c r="I162" s="2">
        <f t="shared" si="5"/>
        <v>1098.0050000000001</v>
      </c>
    </row>
    <row r="163" spans="1:9" x14ac:dyDescent="0.25">
      <c r="A163" s="2">
        <v>158</v>
      </c>
      <c r="B163" s="2">
        <v>826.6</v>
      </c>
      <c r="C163" s="2">
        <v>894.79499999999996</v>
      </c>
      <c r="D163" s="2">
        <f t="shared" si="4"/>
        <v>68.194999999999936</v>
      </c>
      <c r="F163" s="2">
        <v>158</v>
      </c>
      <c r="G163" s="2">
        <v>2026.4</v>
      </c>
      <c r="H163" s="2">
        <v>894.79499999999996</v>
      </c>
      <c r="I163" s="2">
        <f t="shared" si="5"/>
        <v>1131.605</v>
      </c>
    </row>
    <row r="164" spans="1:9" x14ac:dyDescent="0.25">
      <c r="A164" s="2">
        <v>159</v>
      </c>
      <c r="B164" s="2">
        <v>822.3</v>
      </c>
      <c r="C164" s="2">
        <v>894.79499999999996</v>
      </c>
      <c r="D164" s="2">
        <f t="shared" si="4"/>
        <v>72.495000000000005</v>
      </c>
      <c r="F164" s="2">
        <v>159</v>
      </c>
      <c r="G164" s="2">
        <v>2065.4</v>
      </c>
      <c r="H164" s="2">
        <v>894.79499999999996</v>
      </c>
      <c r="I164" s="2">
        <f t="shared" si="5"/>
        <v>1170.605</v>
      </c>
    </row>
    <row r="165" spans="1:9" x14ac:dyDescent="0.25">
      <c r="A165" s="2">
        <v>160</v>
      </c>
      <c r="B165" s="2">
        <v>821.1</v>
      </c>
      <c r="C165" s="2">
        <v>894.79499999999996</v>
      </c>
      <c r="D165" s="2">
        <f t="shared" si="4"/>
        <v>73.694999999999936</v>
      </c>
      <c r="F165" s="2">
        <v>160</v>
      </c>
      <c r="G165" s="2">
        <v>2100.1999999999998</v>
      </c>
      <c r="H165" s="2">
        <v>894.79499999999996</v>
      </c>
      <c r="I165" s="2">
        <f t="shared" si="5"/>
        <v>1205.4049999999997</v>
      </c>
    </row>
  </sheetData>
  <mergeCells count="2">
    <mergeCell ref="A4:D4"/>
    <mergeCell ref="F4:I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4045C-F6F7-4DDD-8CFA-492922FCF77D}">
  <dimension ref="A1:K37"/>
  <sheetViews>
    <sheetView workbookViewId="0">
      <selection activeCell="P12" sqref="P12"/>
    </sheetView>
  </sheetViews>
  <sheetFormatPr defaultColWidth="8.85546875" defaultRowHeight="15" x14ac:dyDescent="0.25"/>
  <cols>
    <col min="1" max="1" width="26.7109375" bestFit="1" customWidth="1"/>
    <col min="2" max="2" width="23.42578125" bestFit="1" customWidth="1"/>
    <col min="3" max="3" width="14.85546875" bestFit="1" customWidth="1"/>
    <col min="4" max="4" width="10.7109375" bestFit="1" customWidth="1"/>
    <col min="5" max="5" width="13.42578125" bestFit="1" customWidth="1"/>
    <col min="6" max="6" width="24" bestFit="1" customWidth="1"/>
    <col min="7" max="7" width="10.7109375" bestFit="1" customWidth="1"/>
    <col min="9" max="9" width="13.42578125" bestFit="1" customWidth="1"/>
    <col min="10" max="10" width="24" bestFit="1" customWidth="1"/>
    <col min="11" max="11" width="10.7109375" bestFit="1" customWidth="1"/>
  </cols>
  <sheetData>
    <row r="1" spans="1:11" ht="26.25" x14ac:dyDescent="0.4">
      <c r="A1" s="52" t="s">
        <v>66</v>
      </c>
      <c r="B1" s="52"/>
      <c r="C1" s="52"/>
      <c r="D1" s="52"/>
      <c r="E1" s="52"/>
      <c r="F1" s="52"/>
      <c r="G1" s="19"/>
    </row>
    <row r="2" spans="1:11" ht="15" customHeight="1" x14ac:dyDescent="0.4">
      <c r="A2" s="11"/>
      <c r="B2" s="11"/>
      <c r="C2" s="11"/>
      <c r="D2" s="11"/>
      <c r="E2" s="11"/>
      <c r="F2" s="11"/>
      <c r="G2" s="19"/>
    </row>
    <row r="3" spans="1:11" x14ac:dyDescent="0.25">
      <c r="A3" s="53" t="s">
        <v>67</v>
      </c>
      <c r="B3" s="53"/>
      <c r="C3" s="53"/>
      <c r="D3" s="53"/>
      <c r="E3" s="53"/>
      <c r="F3" s="53"/>
    </row>
    <row r="4" spans="1:11" x14ac:dyDescent="0.25">
      <c r="A4" s="2"/>
      <c r="B4" s="1" t="s">
        <v>23</v>
      </c>
      <c r="C4" s="1" t="s">
        <v>24</v>
      </c>
      <c r="D4" s="1" t="s">
        <v>25</v>
      </c>
      <c r="E4" s="1" t="s">
        <v>26</v>
      </c>
      <c r="F4" s="1" t="s">
        <v>58</v>
      </c>
    </row>
    <row r="5" spans="1:11" x14ac:dyDescent="0.25">
      <c r="A5" s="2" t="s">
        <v>78</v>
      </c>
      <c r="B5" s="22">
        <f>AVERAGE(B17:B22)</f>
        <v>120.58216666666668</v>
      </c>
      <c r="C5" s="22">
        <f>AVERAGE(F17:F22)</f>
        <v>120.83733333333333</v>
      </c>
      <c r="D5" s="22">
        <f>AVERAGE(J17:J22)</f>
        <v>120.25450000000001</v>
      </c>
      <c r="E5" s="22">
        <f>AVERAGE(B5:D5)</f>
        <v>120.55800000000001</v>
      </c>
      <c r="F5" s="3">
        <f>STDEV(B17:B22,F17:F22,J18:J22)</f>
        <v>0.39297813702096623</v>
      </c>
    </row>
    <row r="6" spans="1:11" x14ac:dyDescent="0.25">
      <c r="A6" s="2" t="s">
        <v>152</v>
      </c>
      <c r="B6" s="22">
        <f>100*STDEV(B17:B22)/B5</f>
        <v>0.44837332630657578</v>
      </c>
      <c r="C6" s="22">
        <f>100*STDEV(F17:F22)/C5</f>
        <v>0.16598087511440401</v>
      </c>
      <c r="D6" s="22">
        <f>100*STDEV(J17:J22)/D5</f>
        <v>0.15569929883457995</v>
      </c>
      <c r="E6" s="22">
        <f>AVERAGE(B6:D6)</f>
        <v>0.25668450008518656</v>
      </c>
      <c r="F6" s="3"/>
    </row>
    <row r="8" spans="1:11" x14ac:dyDescent="0.25">
      <c r="A8" s="55" t="s">
        <v>68</v>
      </c>
      <c r="B8" s="56"/>
      <c r="C8" s="56"/>
      <c r="D8" s="56"/>
      <c r="E8" s="56"/>
      <c r="F8" s="57"/>
    </row>
    <row r="9" spans="1:11" x14ac:dyDescent="0.25">
      <c r="A9" s="2"/>
      <c r="B9" s="1" t="s">
        <v>55</v>
      </c>
      <c r="C9" s="1" t="s">
        <v>56</v>
      </c>
      <c r="D9" s="1" t="s">
        <v>57</v>
      </c>
      <c r="E9" s="1" t="s">
        <v>26</v>
      </c>
      <c r="F9" s="1" t="s">
        <v>58</v>
      </c>
    </row>
    <row r="10" spans="1:11" x14ac:dyDescent="0.25">
      <c r="A10" s="2" t="s">
        <v>78</v>
      </c>
      <c r="B10" s="22">
        <f>AVERAGE(B17:B19,J17:J19)</f>
        <v>120.137</v>
      </c>
      <c r="C10" s="22">
        <f>AVERAGE(B20:B22,F17:F19)</f>
        <v>121.0235</v>
      </c>
      <c r="D10" s="22">
        <f>AVERAGE(F20:F22,J20:J22)</f>
        <v>120.51349999999998</v>
      </c>
      <c r="E10" s="22">
        <f>AVERAGE(B10:D10)</f>
        <v>120.55799999999999</v>
      </c>
      <c r="F10" s="3">
        <f>F5</f>
        <v>0.39297813702096623</v>
      </c>
    </row>
    <row r="11" spans="1:11" x14ac:dyDescent="0.25">
      <c r="A11" s="2" t="s">
        <v>152</v>
      </c>
      <c r="B11" s="22">
        <f>100*STDEV(B17:B19,J17:J19)/B10</f>
        <v>0.14356037496538956</v>
      </c>
      <c r="C11" s="22">
        <f>100*STDEV(B20:B22,F17:F19)/C10</f>
        <v>5.8183077851266911E-2</v>
      </c>
      <c r="D11" s="22">
        <f>100*STDEV(F20:F22,J20:J22)/E10</f>
        <v>0.20764410500278985</v>
      </c>
      <c r="E11" s="22">
        <f>AVERAGE(B11:D11)</f>
        <v>0.13646251927314879</v>
      </c>
      <c r="F11" s="3"/>
    </row>
    <row r="13" spans="1:11" x14ac:dyDescent="0.25">
      <c r="A13" s="2" t="s">
        <v>77</v>
      </c>
      <c r="B13" s="2">
        <v>120</v>
      </c>
    </row>
    <row r="15" spans="1:11" x14ac:dyDescent="0.25">
      <c r="A15" s="54" t="s">
        <v>16</v>
      </c>
      <c r="B15" s="54"/>
      <c r="C15" s="54"/>
      <c r="E15" s="54" t="s">
        <v>17</v>
      </c>
      <c r="F15" s="54"/>
      <c r="G15" s="54"/>
      <c r="I15" s="54" t="s">
        <v>18</v>
      </c>
      <c r="J15" s="54"/>
      <c r="K15" s="54"/>
    </row>
    <row r="16" spans="1:11" x14ac:dyDescent="0.25">
      <c r="A16" s="2"/>
      <c r="B16" s="1" t="s">
        <v>76</v>
      </c>
      <c r="C16" s="1" t="s">
        <v>75</v>
      </c>
      <c r="E16" s="2"/>
      <c r="F16" s="1" t="s">
        <v>76</v>
      </c>
      <c r="G16" s="1" t="s">
        <v>75</v>
      </c>
      <c r="I16" s="2"/>
      <c r="J16" s="1" t="s">
        <v>76</v>
      </c>
      <c r="K16" s="1" t="s">
        <v>75</v>
      </c>
    </row>
    <row r="17" spans="1:11" x14ac:dyDescent="0.25">
      <c r="A17" s="2" t="s">
        <v>69</v>
      </c>
      <c r="B17" s="2">
        <v>120.004</v>
      </c>
      <c r="C17" s="2">
        <f t="shared" ref="C17:C22" si="0">B17-rod_dist_</f>
        <v>4.0000000000048885E-3</v>
      </c>
      <c r="E17" s="2" t="s">
        <v>69</v>
      </c>
      <c r="F17" s="2">
        <v>120.946</v>
      </c>
      <c r="G17" s="2">
        <f t="shared" ref="G17:G22" si="1">F17-rod_dist_</f>
        <v>0.94599999999999795</v>
      </c>
      <c r="I17" s="2" t="s">
        <v>69</v>
      </c>
      <c r="J17" s="2">
        <v>119.95</v>
      </c>
      <c r="K17" s="2">
        <f t="shared" ref="K17:K22" si="2">J17-rod_dist_</f>
        <v>-4.9999999999997158E-2</v>
      </c>
    </row>
    <row r="18" spans="1:11" x14ac:dyDescent="0.25">
      <c r="A18" s="2" t="s">
        <v>70</v>
      </c>
      <c r="B18" s="2">
        <v>120.004</v>
      </c>
      <c r="C18" s="2">
        <f t="shared" si="0"/>
        <v>4.0000000000048885E-3</v>
      </c>
      <c r="E18" s="2" t="s">
        <v>70</v>
      </c>
      <c r="F18" s="2">
        <v>121.001</v>
      </c>
      <c r="G18" s="2">
        <f t="shared" si="1"/>
        <v>1.0010000000000048</v>
      </c>
      <c r="I18" s="2" t="s">
        <v>70</v>
      </c>
      <c r="J18" s="2">
        <v>120.35599999999999</v>
      </c>
      <c r="K18" s="2">
        <f t="shared" si="2"/>
        <v>0.35599999999999454</v>
      </c>
    </row>
    <row r="19" spans="1:11" x14ac:dyDescent="0.25">
      <c r="A19" s="2" t="s">
        <v>71</v>
      </c>
      <c r="B19" s="2">
        <v>120.29300000000001</v>
      </c>
      <c r="C19" s="2">
        <f t="shared" si="0"/>
        <v>0.29300000000000637</v>
      </c>
      <c r="E19" s="2" t="s">
        <v>71</v>
      </c>
      <c r="F19" s="2">
        <v>121.002</v>
      </c>
      <c r="G19" s="2">
        <f t="shared" si="1"/>
        <v>1.0019999999999953</v>
      </c>
      <c r="I19" s="2" t="s">
        <v>71</v>
      </c>
      <c r="J19" s="2">
        <v>120.215</v>
      </c>
      <c r="K19" s="2">
        <f t="shared" si="2"/>
        <v>0.21500000000000341</v>
      </c>
    </row>
    <row r="20" spans="1:11" x14ac:dyDescent="0.25">
      <c r="A20" s="2" t="s">
        <v>72</v>
      </c>
      <c r="B20" s="2">
        <v>121.12</v>
      </c>
      <c r="C20" s="2">
        <f t="shared" si="0"/>
        <v>1.1200000000000045</v>
      </c>
      <c r="E20" s="2" t="s">
        <v>72</v>
      </c>
      <c r="F20" s="2">
        <v>120.67</v>
      </c>
      <c r="G20" s="2">
        <f t="shared" si="1"/>
        <v>0.67000000000000171</v>
      </c>
      <c r="I20" s="2" t="s">
        <v>72</v>
      </c>
      <c r="J20" s="2">
        <v>120.37</v>
      </c>
      <c r="K20" s="2">
        <f t="shared" si="2"/>
        <v>0.37000000000000455</v>
      </c>
    </row>
    <row r="21" spans="1:11" x14ac:dyDescent="0.25">
      <c r="A21" s="2" t="s">
        <v>73</v>
      </c>
      <c r="B21" s="2">
        <v>121.1</v>
      </c>
      <c r="C21" s="2">
        <f t="shared" si="0"/>
        <v>1.0999999999999943</v>
      </c>
      <c r="E21" s="2" t="s">
        <v>73</v>
      </c>
      <c r="F21" s="2">
        <v>120.514</v>
      </c>
      <c r="G21" s="2">
        <f t="shared" si="1"/>
        <v>0.51399999999999579</v>
      </c>
      <c r="I21" s="2" t="s">
        <v>73</v>
      </c>
      <c r="J21" s="2">
        <v>120.47499999999999</v>
      </c>
      <c r="K21" s="2">
        <f t="shared" si="2"/>
        <v>0.47499999999999432</v>
      </c>
    </row>
    <row r="22" spans="1:11" x14ac:dyDescent="0.25">
      <c r="A22" s="2" t="s">
        <v>74</v>
      </c>
      <c r="B22" s="2">
        <v>120.97199999999999</v>
      </c>
      <c r="C22" s="2">
        <f t="shared" si="0"/>
        <v>0.9719999999999942</v>
      </c>
      <c r="E22" s="2" t="s">
        <v>74</v>
      </c>
      <c r="F22" s="2">
        <v>120.89100000000001</v>
      </c>
      <c r="G22" s="2">
        <f t="shared" si="1"/>
        <v>0.89100000000000534</v>
      </c>
      <c r="I22" s="2" t="s">
        <v>74</v>
      </c>
      <c r="J22" s="2">
        <v>120.161</v>
      </c>
      <c r="K22" s="2">
        <f t="shared" si="2"/>
        <v>0.16100000000000136</v>
      </c>
    </row>
    <row r="37" spans="1:8" x14ac:dyDescent="0.25">
      <c r="A37" t="s">
        <v>155</v>
      </c>
      <c r="D37" t="s">
        <v>156</v>
      </c>
      <c r="H37" t="s">
        <v>157</v>
      </c>
    </row>
  </sheetData>
  <mergeCells count="6">
    <mergeCell ref="I15:K15"/>
    <mergeCell ref="A1:F1"/>
    <mergeCell ref="A3:F3"/>
    <mergeCell ref="A8:F8"/>
    <mergeCell ref="A15:C15"/>
    <mergeCell ref="E15:G15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0D5D8-7EAF-437D-B207-44277F3F7895}">
  <dimension ref="A1:F22"/>
  <sheetViews>
    <sheetView workbookViewId="0">
      <selection activeCell="D16" sqref="D16"/>
    </sheetView>
  </sheetViews>
  <sheetFormatPr defaultColWidth="8.85546875" defaultRowHeight="15" x14ac:dyDescent="0.25"/>
  <cols>
    <col min="1" max="1" width="45.42578125" bestFit="1" customWidth="1"/>
    <col min="2" max="3" width="18.42578125" bestFit="1" customWidth="1"/>
    <col min="4" max="5" width="15.28515625" bestFit="1" customWidth="1"/>
    <col min="6" max="6" width="18.85546875" bestFit="1" customWidth="1"/>
    <col min="7" max="7" width="15.7109375" bestFit="1" customWidth="1"/>
  </cols>
  <sheetData>
    <row r="1" spans="1:6" ht="26.25" x14ac:dyDescent="0.4">
      <c r="A1" s="52" t="s">
        <v>31</v>
      </c>
      <c r="B1" s="52"/>
      <c r="C1" s="52"/>
    </row>
    <row r="2" spans="1:6" ht="15" customHeight="1" x14ac:dyDescent="0.4">
      <c r="A2" s="11"/>
      <c r="B2" s="11"/>
      <c r="C2" s="11"/>
    </row>
    <row r="3" spans="1:6" x14ac:dyDescent="0.25">
      <c r="A3" s="58" t="s">
        <v>15</v>
      </c>
      <c r="B3" s="59"/>
      <c r="C3" s="59"/>
      <c r="D3" s="59"/>
      <c r="E3" s="59"/>
      <c r="F3" s="59"/>
    </row>
    <row r="4" spans="1:6" x14ac:dyDescent="0.25">
      <c r="A4" s="1" t="s">
        <v>32</v>
      </c>
      <c r="B4" s="5" t="s">
        <v>23</v>
      </c>
      <c r="C4" s="5" t="s">
        <v>24</v>
      </c>
      <c r="D4" s="5" t="s">
        <v>25</v>
      </c>
      <c r="E4" s="5" t="s">
        <v>26</v>
      </c>
      <c r="F4" s="39" t="s">
        <v>153</v>
      </c>
    </row>
    <row r="5" spans="1:6" x14ac:dyDescent="0.25">
      <c r="A5" s="3">
        <v>5</v>
      </c>
      <c r="B5" s="3">
        <f>AVERAGE(FWHM_tra_1_,FWHM_tra_2_)*Dx_/SF_</f>
        <v>5.1953126601801563</v>
      </c>
      <c r="C5" s="3">
        <f>AVERAGE(FWHM_sag_1_,FWHM_sag_2_)*Dx_/SF_</f>
        <v>5.1953126601801563</v>
      </c>
      <c r="D5" s="3">
        <f>AVERAGE(FWHM_cor_1_,FWHM_cor_2_)*Dx_/SF_</f>
        <v>5.1953126601801563</v>
      </c>
      <c r="E5" s="3">
        <f>AVERAGE(B5:D5)</f>
        <v>5.1953126601801563</v>
      </c>
      <c r="F5" s="3">
        <f>STDEV(B5:D5)</f>
        <v>0</v>
      </c>
    </row>
    <row r="7" spans="1:6" x14ac:dyDescent="0.25">
      <c r="A7" s="5" t="s">
        <v>10</v>
      </c>
      <c r="B7" s="5" t="s">
        <v>4</v>
      </c>
    </row>
    <row r="8" spans="1:6" x14ac:dyDescent="0.25">
      <c r="A8" s="6" t="s">
        <v>6</v>
      </c>
      <c r="B8" s="2">
        <v>256</v>
      </c>
    </row>
    <row r="9" spans="1:6" x14ac:dyDescent="0.25">
      <c r="A9" s="6" t="s">
        <v>9</v>
      </c>
      <c r="B9" s="2">
        <v>256</v>
      </c>
    </row>
    <row r="11" spans="1:6" x14ac:dyDescent="0.25">
      <c r="A11" s="5" t="s">
        <v>11</v>
      </c>
      <c r="B11" s="5" t="s">
        <v>4</v>
      </c>
    </row>
    <row r="12" spans="1:6" x14ac:dyDescent="0.25">
      <c r="A12" s="2" t="s">
        <v>121</v>
      </c>
      <c r="B12" s="2">
        <v>11.3</v>
      </c>
    </row>
    <row r="14" spans="1:6" x14ac:dyDescent="0.25">
      <c r="A14" s="5" t="s">
        <v>12</v>
      </c>
      <c r="B14" s="5" t="s">
        <v>4</v>
      </c>
    </row>
    <row r="15" spans="1:6" x14ac:dyDescent="0.25">
      <c r="A15" s="2" t="s">
        <v>120</v>
      </c>
      <c r="B15" s="3">
        <f>1/TAN(PI()*theta_/180)</f>
        <v>5.0045111238980571</v>
      </c>
    </row>
    <row r="16" spans="1:6" x14ac:dyDescent="0.25">
      <c r="A16" s="6" t="s">
        <v>13</v>
      </c>
      <c r="B16" s="2">
        <f>N_fe_/FOV_</f>
        <v>1</v>
      </c>
    </row>
    <row r="17" spans="1:2" x14ac:dyDescent="0.25">
      <c r="A17" s="2" t="s">
        <v>128</v>
      </c>
      <c r="B17" s="2">
        <f>'Tra Slice Width'!B8</f>
        <v>26</v>
      </c>
    </row>
    <row r="18" spans="1:2" x14ac:dyDescent="0.25">
      <c r="A18" s="2" t="s">
        <v>129</v>
      </c>
      <c r="B18" s="2">
        <f>'Tra Slice Width'!B9</f>
        <v>26</v>
      </c>
    </row>
    <row r="19" spans="1:2" x14ac:dyDescent="0.25">
      <c r="A19" s="2" t="s">
        <v>130</v>
      </c>
      <c r="B19" s="2">
        <f>'Sag Slice Width'!B8</f>
        <v>26</v>
      </c>
    </row>
    <row r="20" spans="1:2" x14ac:dyDescent="0.25">
      <c r="A20" s="2" t="s">
        <v>131</v>
      </c>
      <c r="B20" s="2">
        <f>'Sag Slice Width'!B9</f>
        <v>26</v>
      </c>
    </row>
    <row r="21" spans="1:2" x14ac:dyDescent="0.25">
      <c r="A21" s="2" t="s">
        <v>132</v>
      </c>
      <c r="B21" s="2">
        <f>'Cor Slice Width'!B8</f>
        <v>26</v>
      </c>
    </row>
    <row r="22" spans="1:2" x14ac:dyDescent="0.25">
      <c r="A22" s="2" t="s">
        <v>133</v>
      </c>
      <c r="B22" s="2">
        <f>'Cor Slice Width'!B9</f>
        <v>26</v>
      </c>
    </row>
  </sheetData>
  <mergeCells count="2">
    <mergeCell ref="A1:C1"/>
    <mergeCell ref="A3:F3"/>
  </mergeCells>
  <phoneticPr fontId="8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FB6F2-4111-4D3E-9AA6-8F8E591A461E}">
  <dimension ref="A1:N135"/>
  <sheetViews>
    <sheetView workbookViewId="0">
      <selection activeCell="R30" sqref="R30"/>
    </sheetView>
  </sheetViews>
  <sheetFormatPr defaultColWidth="8.85546875" defaultRowHeight="15" x14ac:dyDescent="0.25"/>
  <cols>
    <col min="1" max="1" width="35.42578125" bestFit="1" customWidth="1"/>
    <col min="2" max="3" width="18.42578125" bestFit="1" customWidth="1"/>
    <col min="4" max="5" width="15.28515625" bestFit="1" customWidth="1"/>
    <col min="6" max="7" width="15.7109375" bestFit="1" customWidth="1"/>
  </cols>
  <sheetData>
    <row r="1" spans="1:14" x14ac:dyDescent="0.25">
      <c r="A1" s="5" t="s">
        <v>37</v>
      </c>
      <c r="B1" s="5" t="s">
        <v>4</v>
      </c>
    </row>
    <row r="2" spans="1:14" x14ac:dyDescent="0.25">
      <c r="A2" s="6" t="s">
        <v>123</v>
      </c>
      <c r="B2" s="2">
        <v>0</v>
      </c>
    </row>
    <row r="3" spans="1:14" x14ac:dyDescent="0.25">
      <c r="A3" s="6" t="s">
        <v>122</v>
      </c>
      <c r="B3" s="2">
        <v>25</v>
      </c>
    </row>
    <row r="4" spans="1:14" x14ac:dyDescent="0.25">
      <c r="A4" s="6" t="s">
        <v>124</v>
      </c>
      <c r="B4" s="2">
        <v>0</v>
      </c>
    </row>
    <row r="5" spans="1:14" x14ac:dyDescent="0.25">
      <c r="A5" s="6" t="s">
        <v>125</v>
      </c>
      <c r="B5" s="2">
        <v>25</v>
      </c>
    </row>
    <row r="7" spans="1:14" x14ac:dyDescent="0.25">
      <c r="A7" s="5" t="s">
        <v>12</v>
      </c>
      <c r="B7" s="5" t="s">
        <v>4</v>
      </c>
    </row>
    <row r="8" spans="1:14" x14ac:dyDescent="0.25">
      <c r="A8" s="2" t="s">
        <v>126</v>
      </c>
      <c r="B8" s="2">
        <f>COUNTIF(B12:B131, "&lt;"&amp;B135)</f>
        <v>26</v>
      </c>
    </row>
    <row r="9" spans="1:14" x14ac:dyDescent="0.25">
      <c r="A9" s="2" t="s">
        <v>127</v>
      </c>
      <c r="B9" s="2">
        <f>COUNTIF(C12:C131, "&lt;"&amp;C135)</f>
        <v>26</v>
      </c>
      <c r="N9" t="s">
        <v>154</v>
      </c>
    </row>
    <row r="11" spans="1:14" x14ac:dyDescent="0.25">
      <c r="A11" s="1" t="s">
        <v>35</v>
      </c>
      <c r="B11" s="1" t="s">
        <v>99</v>
      </c>
      <c r="C11" s="1" t="s">
        <v>100</v>
      </c>
    </row>
    <row r="12" spans="1:14" x14ac:dyDescent="0.25">
      <c r="A12" s="2">
        <v>0</v>
      </c>
      <c r="B12" s="2">
        <v>1598.2</v>
      </c>
      <c r="C12" s="2">
        <v>1666.4</v>
      </c>
    </row>
    <row r="13" spans="1:14" x14ac:dyDescent="0.25">
      <c r="A13" s="2">
        <v>1</v>
      </c>
      <c r="B13" s="2">
        <v>1595.2</v>
      </c>
      <c r="C13" s="2">
        <v>1668</v>
      </c>
    </row>
    <row r="14" spans="1:14" x14ac:dyDescent="0.25">
      <c r="A14" s="2">
        <v>2</v>
      </c>
      <c r="B14" s="2">
        <v>1620</v>
      </c>
      <c r="C14" s="2">
        <v>1644.3</v>
      </c>
    </row>
    <row r="15" spans="1:14" x14ac:dyDescent="0.25">
      <c r="A15" s="2">
        <v>3</v>
      </c>
      <c r="B15" s="2">
        <v>1638.3</v>
      </c>
      <c r="C15" s="2">
        <v>1638.6</v>
      </c>
    </row>
    <row r="16" spans="1:14" x14ac:dyDescent="0.25">
      <c r="A16" s="2">
        <v>4</v>
      </c>
      <c r="B16" s="2">
        <v>1612.9</v>
      </c>
      <c r="C16" s="2">
        <v>1657.8</v>
      </c>
    </row>
    <row r="17" spans="1:3" x14ac:dyDescent="0.25">
      <c r="A17" s="2">
        <v>5</v>
      </c>
      <c r="B17" s="2">
        <v>1613.5</v>
      </c>
      <c r="C17" s="2">
        <v>1648.1</v>
      </c>
    </row>
    <row r="18" spans="1:3" x14ac:dyDescent="0.25">
      <c r="A18" s="2">
        <v>6</v>
      </c>
      <c r="B18" s="2">
        <v>1625.8</v>
      </c>
      <c r="C18" s="2">
        <v>1640.4</v>
      </c>
    </row>
    <row r="19" spans="1:3" x14ac:dyDescent="0.25">
      <c r="A19" s="2">
        <v>7</v>
      </c>
      <c r="B19" s="2">
        <v>1618.2</v>
      </c>
      <c r="C19" s="2">
        <v>1642.1</v>
      </c>
    </row>
    <row r="20" spans="1:3" x14ac:dyDescent="0.25">
      <c r="A20" s="2">
        <v>8</v>
      </c>
      <c r="B20" s="2">
        <v>1610.8</v>
      </c>
      <c r="C20" s="2">
        <v>1643</v>
      </c>
    </row>
    <row r="21" spans="1:3" x14ac:dyDescent="0.25">
      <c r="A21" s="2">
        <v>9</v>
      </c>
      <c r="B21" s="2">
        <v>1612.2</v>
      </c>
      <c r="C21" s="2">
        <v>1654</v>
      </c>
    </row>
    <row r="22" spans="1:3" x14ac:dyDescent="0.25">
      <c r="A22" s="2">
        <v>10</v>
      </c>
      <c r="B22" s="2">
        <v>1619.2</v>
      </c>
      <c r="C22" s="2">
        <v>1668.3</v>
      </c>
    </row>
    <row r="23" spans="1:3" x14ac:dyDescent="0.25">
      <c r="A23" s="2">
        <v>11</v>
      </c>
      <c r="B23" s="2">
        <v>1618.3</v>
      </c>
      <c r="C23" s="2">
        <v>1662.2</v>
      </c>
    </row>
    <row r="24" spans="1:3" x14ac:dyDescent="0.25">
      <c r="A24" s="2">
        <v>12</v>
      </c>
      <c r="B24" s="2">
        <v>1624.2</v>
      </c>
      <c r="C24" s="2">
        <v>1643.7</v>
      </c>
    </row>
    <row r="25" spans="1:3" x14ac:dyDescent="0.25">
      <c r="A25" s="2">
        <v>13</v>
      </c>
      <c r="B25" s="2">
        <v>1620.1</v>
      </c>
      <c r="C25" s="2">
        <v>1637.1</v>
      </c>
    </row>
    <row r="26" spans="1:3" x14ac:dyDescent="0.25">
      <c r="A26" s="2">
        <v>14</v>
      </c>
      <c r="B26" s="2">
        <v>1601.2</v>
      </c>
      <c r="C26" s="2">
        <v>1628.1</v>
      </c>
    </row>
    <row r="27" spans="1:3" x14ac:dyDescent="0.25">
      <c r="A27" s="2">
        <v>15</v>
      </c>
      <c r="B27" s="2">
        <v>1620.2</v>
      </c>
      <c r="C27" s="2">
        <v>1633.4</v>
      </c>
    </row>
    <row r="28" spans="1:3" x14ac:dyDescent="0.25">
      <c r="A28" s="2">
        <v>16</v>
      </c>
      <c r="B28" s="2">
        <v>1651.1</v>
      </c>
      <c r="C28" s="2">
        <v>1652</v>
      </c>
    </row>
    <row r="29" spans="1:3" x14ac:dyDescent="0.25">
      <c r="A29" s="2">
        <v>17</v>
      </c>
      <c r="B29" s="2">
        <v>1638.2</v>
      </c>
      <c r="C29" s="2">
        <v>1669.7</v>
      </c>
    </row>
    <row r="30" spans="1:3" x14ac:dyDescent="0.25">
      <c r="A30" s="2">
        <v>18</v>
      </c>
      <c r="B30" s="2">
        <v>1614.7</v>
      </c>
      <c r="C30" s="2">
        <v>1665.9</v>
      </c>
    </row>
    <row r="31" spans="1:3" x14ac:dyDescent="0.25">
      <c r="A31" s="2">
        <v>19</v>
      </c>
      <c r="B31" s="2">
        <v>1614.5</v>
      </c>
      <c r="C31" s="2">
        <v>1668.9</v>
      </c>
    </row>
    <row r="32" spans="1:3" x14ac:dyDescent="0.25">
      <c r="A32" s="2">
        <v>20</v>
      </c>
      <c r="B32" s="2">
        <v>1645.3</v>
      </c>
      <c r="C32" s="2">
        <v>1688.7</v>
      </c>
    </row>
    <row r="33" spans="1:3" x14ac:dyDescent="0.25">
      <c r="A33" s="2">
        <v>21</v>
      </c>
      <c r="B33" s="2">
        <v>1625.1</v>
      </c>
      <c r="C33" s="2">
        <v>1682.4</v>
      </c>
    </row>
    <row r="34" spans="1:3" x14ac:dyDescent="0.25">
      <c r="A34" s="2">
        <v>22</v>
      </c>
      <c r="B34" s="2">
        <v>1631.7</v>
      </c>
      <c r="C34" s="2">
        <v>1661.5</v>
      </c>
    </row>
    <row r="35" spans="1:3" x14ac:dyDescent="0.25">
      <c r="A35" s="2">
        <v>23</v>
      </c>
      <c r="B35" s="2">
        <v>1605.4</v>
      </c>
      <c r="C35" s="2">
        <v>1655.4</v>
      </c>
    </row>
    <row r="36" spans="1:3" x14ac:dyDescent="0.25">
      <c r="A36" s="2">
        <v>24</v>
      </c>
      <c r="B36" s="2">
        <v>1607</v>
      </c>
      <c r="C36" s="2">
        <v>1674.4</v>
      </c>
    </row>
    <row r="37" spans="1:3" x14ac:dyDescent="0.25">
      <c r="A37" s="2">
        <v>25</v>
      </c>
      <c r="B37" s="2">
        <v>1635.7</v>
      </c>
      <c r="C37" s="2">
        <v>1652.8</v>
      </c>
    </row>
    <row r="38" spans="1:3" x14ac:dyDescent="0.25">
      <c r="A38" s="2">
        <v>26</v>
      </c>
      <c r="B38" s="2">
        <v>1649.9</v>
      </c>
      <c r="C38" s="2">
        <v>1642.5</v>
      </c>
    </row>
    <row r="39" spans="1:3" x14ac:dyDescent="0.25">
      <c r="A39" s="2">
        <v>27</v>
      </c>
      <c r="B39" s="2">
        <v>1608.8</v>
      </c>
      <c r="C39" s="2">
        <v>1686.7</v>
      </c>
    </row>
    <row r="40" spans="1:3" x14ac:dyDescent="0.25">
      <c r="A40" s="2">
        <v>28</v>
      </c>
      <c r="B40" s="2">
        <v>1628.4</v>
      </c>
      <c r="C40" s="2">
        <v>1679.5</v>
      </c>
    </row>
    <row r="41" spans="1:3" x14ac:dyDescent="0.25">
      <c r="A41" s="2">
        <v>29</v>
      </c>
      <c r="B41" s="2">
        <v>1623.4</v>
      </c>
      <c r="C41" s="2">
        <v>1678.9</v>
      </c>
    </row>
    <row r="42" spans="1:3" x14ac:dyDescent="0.25">
      <c r="A42" s="2">
        <v>30</v>
      </c>
      <c r="B42" s="2">
        <v>1643.9</v>
      </c>
      <c r="C42" s="2">
        <v>1674.4</v>
      </c>
    </row>
    <row r="43" spans="1:3" x14ac:dyDescent="0.25">
      <c r="A43" s="2">
        <v>31</v>
      </c>
      <c r="B43" s="2">
        <v>1634.3</v>
      </c>
      <c r="C43" s="2">
        <v>1667.4</v>
      </c>
    </row>
    <row r="44" spans="1:3" x14ac:dyDescent="0.25">
      <c r="A44" s="2">
        <v>32</v>
      </c>
      <c r="B44" s="2">
        <v>1624.8</v>
      </c>
      <c r="C44" s="2">
        <v>1683.3</v>
      </c>
    </row>
    <row r="45" spans="1:3" x14ac:dyDescent="0.25">
      <c r="A45" s="2">
        <v>33</v>
      </c>
      <c r="B45" s="2">
        <v>1606.3</v>
      </c>
      <c r="C45" s="2">
        <v>1684.4</v>
      </c>
    </row>
    <row r="46" spans="1:3" x14ac:dyDescent="0.25">
      <c r="A46" s="2">
        <v>34</v>
      </c>
      <c r="B46" s="2">
        <v>1633.9</v>
      </c>
      <c r="C46" s="2">
        <v>1667</v>
      </c>
    </row>
    <row r="47" spans="1:3" x14ac:dyDescent="0.25">
      <c r="A47" s="2">
        <v>35</v>
      </c>
      <c r="B47" s="2">
        <v>1605.4</v>
      </c>
      <c r="C47" s="2">
        <v>1662.1</v>
      </c>
    </row>
    <row r="48" spans="1:3" x14ac:dyDescent="0.25">
      <c r="A48" s="2">
        <v>36</v>
      </c>
      <c r="B48" s="2">
        <v>1607.3</v>
      </c>
      <c r="C48" s="2">
        <v>1663.3</v>
      </c>
    </row>
    <row r="49" spans="1:3" x14ac:dyDescent="0.25">
      <c r="A49" s="2">
        <v>37</v>
      </c>
      <c r="B49" s="2">
        <v>1636.1</v>
      </c>
      <c r="C49" s="2">
        <v>1668.5</v>
      </c>
    </row>
    <row r="50" spans="1:3" x14ac:dyDescent="0.25">
      <c r="A50" s="2">
        <v>38</v>
      </c>
      <c r="B50" s="2">
        <v>1639.2</v>
      </c>
      <c r="C50" s="2">
        <v>1663.7</v>
      </c>
    </row>
    <row r="51" spans="1:3" x14ac:dyDescent="0.25">
      <c r="A51" s="2">
        <v>39</v>
      </c>
      <c r="B51" s="2">
        <v>1595.3</v>
      </c>
      <c r="C51" s="2">
        <v>1678.4</v>
      </c>
    </row>
    <row r="52" spans="1:3" x14ac:dyDescent="0.25">
      <c r="A52" s="2">
        <v>40</v>
      </c>
      <c r="B52" s="2">
        <v>1566.4</v>
      </c>
      <c r="C52" s="2">
        <v>1692.1</v>
      </c>
    </row>
    <row r="53" spans="1:3" x14ac:dyDescent="0.25">
      <c r="A53" s="2">
        <v>41</v>
      </c>
      <c r="B53" s="2">
        <v>1570.8</v>
      </c>
      <c r="C53" s="2">
        <v>1676.2</v>
      </c>
    </row>
    <row r="54" spans="1:3" x14ac:dyDescent="0.25">
      <c r="A54" s="2">
        <v>42</v>
      </c>
      <c r="B54" s="2">
        <v>1524.9</v>
      </c>
      <c r="C54" s="2">
        <v>1670.9</v>
      </c>
    </row>
    <row r="55" spans="1:3" x14ac:dyDescent="0.25">
      <c r="A55" s="2">
        <v>43</v>
      </c>
      <c r="B55" s="2">
        <v>1500.9</v>
      </c>
      <c r="C55" s="2">
        <v>1638.8</v>
      </c>
    </row>
    <row r="56" spans="1:3" x14ac:dyDescent="0.25">
      <c r="A56" s="2">
        <v>44</v>
      </c>
      <c r="B56" s="2">
        <v>1478.9</v>
      </c>
      <c r="C56" s="2">
        <v>1623.9</v>
      </c>
    </row>
    <row r="57" spans="1:3" x14ac:dyDescent="0.25">
      <c r="A57" s="2">
        <v>45</v>
      </c>
      <c r="B57" s="2">
        <v>1435.2</v>
      </c>
      <c r="C57" s="2">
        <v>1578.6</v>
      </c>
    </row>
    <row r="58" spans="1:3" x14ac:dyDescent="0.25">
      <c r="A58" s="2">
        <v>46</v>
      </c>
      <c r="B58" s="2">
        <v>1406.5</v>
      </c>
      <c r="C58" s="2">
        <v>1551.8</v>
      </c>
    </row>
    <row r="59" spans="1:3" x14ac:dyDescent="0.25">
      <c r="A59" s="2">
        <v>47</v>
      </c>
      <c r="B59" s="2">
        <v>1375.9</v>
      </c>
      <c r="C59" s="2">
        <v>1520.2</v>
      </c>
    </row>
    <row r="60" spans="1:3" x14ac:dyDescent="0.25">
      <c r="A60" s="2">
        <v>48</v>
      </c>
      <c r="B60" s="2">
        <v>1361.7</v>
      </c>
      <c r="C60" s="2">
        <v>1510.3</v>
      </c>
    </row>
    <row r="61" spans="1:3" x14ac:dyDescent="0.25">
      <c r="A61" s="2">
        <v>49</v>
      </c>
      <c r="B61" s="2">
        <v>1332.1</v>
      </c>
      <c r="C61" s="2">
        <v>1457.8</v>
      </c>
    </row>
    <row r="62" spans="1:3" x14ac:dyDescent="0.25">
      <c r="A62" s="2">
        <v>50</v>
      </c>
      <c r="B62" s="2">
        <v>1284.7</v>
      </c>
      <c r="C62" s="2">
        <v>1422.5</v>
      </c>
    </row>
    <row r="63" spans="1:3" x14ac:dyDescent="0.25">
      <c r="A63" s="2">
        <v>51</v>
      </c>
      <c r="B63" s="2">
        <v>1288.2</v>
      </c>
      <c r="C63" s="2">
        <v>1419.8</v>
      </c>
    </row>
    <row r="64" spans="1:3" x14ac:dyDescent="0.25">
      <c r="A64" s="2">
        <v>52</v>
      </c>
      <c r="B64" s="2">
        <v>1293.7</v>
      </c>
      <c r="C64" s="2">
        <v>1361.1</v>
      </c>
    </row>
    <row r="65" spans="1:3" x14ac:dyDescent="0.25">
      <c r="A65" s="2">
        <v>53</v>
      </c>
      <c r="B65" s="2">
        <v>1263.5</v>
      </c>
      <c r="C65" s="2">
        <v>1321.1</v>
      </c>
    </row>
    <row r="66" spans="1:3" x14ac:dyDescent="0.25">
      <c r="A66" s="2">
        <v>54</v>
      </c>
      <c r="B66" s="2">
        <v>1266.7</v>
      </c>
      <c r="C66" s="2">
        <v>1311.2</v>
      </c>
    </row>
    <row r="67" spans="1:3" x14ac:dyDescent="0.25">
      <c r="A67" s="2">
        <v>55</v>
      </c>
      <c r="B67" s="2">
        <v>1234.9000000000001</v>
      </c>
      <c r="C67" s="2">
        <v>1321.5</v>
      </c>
    </row>
    <row r="68" spans="1:3" x14ac:dyDescent="0.25">
      <c r="A68" s="2">
        <v>56</v>
      </c>
      <c r="B68" s="2">
        <v>1255.0999999999999</v>
      </c>
      <c r="C68" s="2">
        <v>1296.0999999999999</v>
      </c>
    </row>
    <row r="69" spans="1:3" x14ac:dyDescent="0.25">
      <c r="A69" s="2">
        <v>57</v>
      </c>
      <c r="B69" s="2">
        <v>1272.2</v>
      </c>
      <c r="C69" s="2">
        <v>1278.2</v>
      </c>
    </row>
    <row r="70" spans="1:3" x14ac:dyDescent="0.25">
      <c r="A70" s="2">
        <v>58</v>
      </c>
      <c r="B70" s="2">
        <v>1258.5999999999999</v>
      </c>
      <c r="C70" s="2">
        <v>1282.4000000000001</v>
      </c>
    </row>
    <row r="71" spans="1:3" x14ac:dyDescent="0.25">
      <c r="A71" s="2">
        <v>59</v>
      </c>
      <c r="B71" s="2">
        <v>1255.5999999999999</v>
      </c>
      <c r="C71" s="2">
        <v>1246.8</v>
      </c>
    </row>
    <row r="72" spans="1:3" x14ac:dyDescent="0.25">
      <c r="A72" s="2">
        <v>60</v>
      </c>
      <c r="B72" s="2">
        <v>1260.7</v>
      </c>
      <c r="C72" s="2">
        <v>1249.3</v>
      </c>
    </row>
    <row r="73" spans="1:3" x14ac:dyDescent="0.25">
      <c r="A73" s="2">
        <v>61</v>
      </c>
      <c r="B73" s="2">
        <v>1276.5999999999999</v>
      </c>
      <c r="C73" s="2">
        <v>1277.5</v>
      </c>
    </row>
    <row r="74" spans="1:3" x14ac:dyDescent="0.25">
      <c r="A74" s="2">
        <v>62</v>
      </c>
      <c r="B74" s="2">
        <v>1257.9000000000001</v>
      </c>
      <c r="C74" s="2">
        <v>1274.5</v>
      </c>
    </row>
    <row r="75" spans="1:3" x14ac:dyDescent="0.25">
      <c r="A75" s="2">
        <v>63</v>
      </c>
      <c r="B75" s="2">
        <v>1275.4000000000001</v>
      </c>
      <c r="C75" s="2">
        <v>1283.7</v>
      </c>
    </row>
    <row r="76" spans="1:3" x14ac:dyDescent="0.25">
      <c r="A76" s="2">
        <v>64</v>
      </c>
      <c r="B76" s="2">
        <v>1277.0999999999999</v>
      </c>
      <c r="C76" s="2">
        <v>1281.3</v>
      </c>
    </row>
    <row r="77" spans="1:3" x14ac:dyDescent="0.25">
      <c r="A77" s="2">
        <v>65</v>
      </c>
      <c r="B77" s="2">
        <v>1296.8</v>
      </c>
      <c r="C77" s="2">
        <v>1273.5</v>
      </c>
    </row>
    <row r="78" spans="1:3" x14ac:dyDescent="0.25">
      <c r="A78" s="2">
        <v>66</v>
      </c>
      <c r="B78" s="2">
        <v>1294.7</v>
      </c>
      <c r="C78" s="2">
        <v>1266.2</v>
      </c>
    </row>
    <row r="79" spans="1:3" x14ac:dyDescent="0.25">
      <c r="A79" s="2">
        <v>67</v>
      </c>
      <c r="B79" s="2">
        <v>1313.3</v>
      </c>
      <c r="C79" s="2">
        <v>1307.3</v>
      </c>
    </row>
    <row r="80" spans="1:3" x14ac:dyDescent="0.25">
      <c r="A80" s="2">
        <v>68</v>
      </c>
      <c r="B80" s="2">
        <v>1339.5</v>
      </c>
      <c r="C80" s="2">
        <v>1286.7</v>
      </c>
    </row>
    <row r="81" spans="1:3" x14ac:dyDescent="0.25">
      <c r="A81" s="2">
        <v>69</v>
      </c>
      <c r="B81" s="2">
        <v>1364.1</v>
      </c>
      <c r="C81" s="2">
        <v>1310.5</v>
      </c>
    </row>
    <row r="82" spans="1:3" x14ac:dyDescent="0.25">
      <c r="A82" s="2">
        <v>70</v>
      </c>
      <c r="B82" s="2">
        <v>1391</v>
      </c>
      <c r="C82" s="2">
        <v>1367.4</v>
      </c>
    </row>
    <row r="83" spans="1:3" x14ac:dyDescent="0.25">
      <c r="A83" s="2">
        <v>71</v>
      </c>
      <c r="B83" s="2">
        <v>1459.1</v>
      </c>
      <c r="C83" s="2">
        <v>1369.5</v>
      </c>
    </row>
    <row r="84" spans="1:3" x14ac:dyDescent="0.25">
      <c r="A84" s="2">
        <v>72</v>
      </c>
      <c r="B84" s="2">
        <v>1490.5</v>
      </c>
      <c r="C84" s="2">
        <v>1382.2</v>
      </c>
    </row>
    <row r="85" spans="1:3" x14ac:dyDescent="0.25">
      <c r="A85" s="2">
        <v>73</v>
      </c>
      <c r="B85" s="2">
        <v>1541.5</v>
      </c>
      <c r="C85" s="2">
        <v>1442.6</v>
      </c>
    </row>
    <row r="86" spans="1:3" x14ac:dyDescent="0.25">
      <c r="A86" s="2">
        <v>74</v>
      </c>
      <c r="B86" s="2">
        <v>1562.1</v>
      </c>
      <c r="C86" s="2">
        <v>1447.6</v>
      </c>
    </row>
    <row r="87" spans="1:3" x14ac:dyDescent="0.25">
      <c r="A87" s="2">
        <v>75</v>
      </c>
      <c r="B87" s="2">
        <v>1587.8</v>
      </c>
      <c r="C87" s="2">
        <v>1511.3</v>
      </c>
    </row>
    <row r="88" spans="1:3" x14ac:dyDescent="0.25">
      <c r="A88" s="2">
        <v>76</v>
      </c>
      <c r="B88" s="2">
        <v>1608</v>
      </c>
      <c r="C88" s="2">
        <v>1536.7</v>
      </c>
    </row>
    <row r="89" spans="1:3" x14ac:dyDescent="0.25">
      <c r="A89" s="2">
        <v>77</v>
      </c>
      <c r="B89" s="2">
        <v>1610.4</v>
      </c>
      <c r="C89" s="2">
        <v>1546.3</v>
      </c>
    </row>
    <row r="90" spans="1:3" x14ac:dyDescent="0.25">
      <c r="A90" s="2">
        <v>78</v>
      </c>
      <c r="B90" s="2">
        <v>1618.4</v>
      </c>
      <c r="C90" s="2">
        <v>1586.2</v>
      </c>
    </row>
    <row r="91" spans="1:3" x14ac:dyDescent="0.25">
      <c r="A91" s="2">
        <v>79</v>
      </c>
      <c r="B91" s="2">
        <v>1613</v>
      </c>
      <c r="C91" s="2">
        <v>1598.4</v>
      </c>
    </row>
    <row r="92" spans="1:3" x14ac:dyDescent="0.25">
      <c r="A92" s="2">
        <v>80</v>
      </c>
      <c r="B92" s="2">
        <v>1624.1</v>
      </c>
      <c r="C92" s="2">
        <v>1644.8</v>
      </c>
    </row>
    <row r="93" spans="1:3" x14ac:dyDescent="0.25">
      <c r="A93" s="2">
        <v>81</v>
      </c>
      <c r="B93" s="2">
        <v>1637.2</v>
      </c>
      <c r="C93" s="2">
        <v>1668.3</v>
      </c>
    </row>
    <row r="94" spans="1:3" x14ac:dyDescent="0.25">
      <c r="A94" s="2">
        <v>82</v>
      </c>
      <c r="B94" s="2">
        <v>1643.6</v>
      </c>
      <c r="C94" s="2">
        <v>1680.4</v>
      </c>
    </row>
    <row r="95" spans="1:3" x14ac:dyDescent="0.25">
      <c r="A95" s="2">
        <v>83</v>
      </c>
      <c r="B95" s="2">
        <v>1638.6</v>
      </c>
      <c r="C95" s="2">
        <v>1674.5</v>
      </c>
    </row>
    <row r="96" spans="1:3" x14ac:dyDescent="0.25">
      <c r="A96" s="2">
        <v>84</v>
      </c>
      <c r="B96" s="2">
        <v>1621.5</v>
      </c>
      <c r="C96" s="2">
        <v>1682.7</v>
      </c>
    </row>
    <row r="97" spans="1:3" x14ac:dyDescent="0.25">
      <c r="A97" s="2">
        <v>85</v>
      </c>
      <c r="B97" s="2">
        <v>1635.9</v>
      </c>
      <c r="C97" s="2">
        <v>1669.1</v>
      </c>
    </row>
    <row r="98" spans="1:3" x14ac:dyDescent="0.25">
      <c r="A98" s="2">
        <v>86</v>
      </c>
      <c r="B98" s="2">
        <v>1657.6</v>
      </c>
      <c r="C98" s="2">
        <v>1668</v>
      </c>
    </row>
    <row r="99" spans="1:3" x14ac:dyDescent="0.25">
      <c r="A99" s="2">
        <v>87</v>
      </c>
      <c r="B99" s="2">
        <v>1650.2</v>
      </c>
      <c r="C99" s="2">
        <v>1673.2</v>
      </c>
    </row>
    <row r="100" spans="1:3" x14ac:dyDescent="0.25">
      <c r="A100" s="2">
        <v>88</v>
      </c>
      <c r="B100" s="2">
        <v>1648.2</v>
      </c>
      <c r="C100" s="2">
        <v>1662.2</v>
      </c>
    </row>
    <row r="101" spans="1:3" x14ac:dyDescent="0.25">
      <c r="A101" s="2">
        <v>89</v>
      </c>
      <c r="B101" s="2">
        <v>1640.4</v>
      </c>
      <c r="C101" s="2">
        <v>1697.6</v>
      </c>
    </row>
    <row r="102" spans="1:3" x14ac:dyDescent="0.25">
      <c r="A102" s="2">
        <v>90</v>
      </c>
      <c r="B102" s="2">
        <v>1671.5</v>
      </c>
      <c r="C102" s="2">
        <v>1699.2</v>
      </c>
    </row>
    <row r="103" spans="1:3" x14ac:dyDescent="0.25">
      <c r="A103" s="2">
        <v>91</v>
      </c>
      <c r="B103" s="2">
        <v>1661.8</v>
      </c>
      <c r="C103" s="2">
        <v>1677.7</v>
      </c>
    </row>
    <row r="104" spans="1:3" x14ac:dyDescent="0.25">
      <c r="A104" s="2">
        <v>92</v>
      </c>
      <c r="B104" s="2">
        <v>1638.6</v>
      </c>
      <c r="C104" s="2">
        <v>1690.1</v>
      </c>
    </row>
    <row r="105" spans="1:3" x14ac:dyDescent="0.25">
      <c r="A105" s="2">
        <v>93</v>
      </c>
      <c r="B105" s="2">
        <v>1655</v>
      </c>
      <c r="C105" s="2">
        <v>1682.4</v>
      </c>
    </row>
    <row r="106" spans="1:3" x14ac:dyDescent="0.25">
      <c r="A106" s="2">
        <v>94</v>
      </c>
      <c r="B106" s="2">
        <v>1646.9</v>
      </c>
      <c r="C106" s="2">
        <v>1697.5</v>
      </c>
    </row>
    <row r="107" spans="1:3" x14ac:dyDescent="0.25">
      <c r="A107" s="2">
        <v>95</v>
      </c>
      <c r="B107" s="2">
        <v>1636.2</v>
      </c>
      <c r="C107" s="2">
        <v>1697.1</v>
      </c>
    </row>
    <row r="108" spans="1:3" x14ac:dyDescent="0.25">
      <c r="A108" s="2">
        <v>96</v>
      </c>
      <c r="B108" s="2">
        <v>1645.4</v>
      </c>
      <c r="C108" s="2">
        <v>1682.2</v>
      </c>
    </row>
    <row r="109" spans="1:3" x14ac:dyDescent="0.25">
      <c r="A109" s="2">
        <v>97</v>
      </c>
      <c r="B109" s="2">
        <v>1657</v>
      </c>
      <c r="C109" s="2">
        <v>1665.8</v>
      </c>
    </row>
    <row r="110" spans="1:3" x14ac:dyDescent="0.25">
      <c r="A110" s="2">
        <v>98</v>
      </c>
      <c r="B110" s="2">
        <v>1661.1</v>
      </c>
      <c r="C110" s="2">
        <v>1676</v>
      </c>
    </row>
    <row r="111" spans="1:3" x14ac:dyDescent="0.25">
      <c r="A111" s="2">
        <v>99</v>
      </c>
      <c r="B111" s="2">
        <v>1647.2</v>
      </c>
      <c r="C111" s="2">
        <v>1703.5</v>
      </c>
    </row>
    <row r="112" spans="1:3" x14ac:dyDescent="0.25">
      <c r="A112" s="2">
        <v>100</v>
      </c>
      <c r="B112" s="2">
        <v>1649.9</v>
      </c>
      <c r="C112" s="2">
        <v>1696.7</v>
      </c>
    </row>
    <row r="113" spans="1:3" x14ac:dyDescent="0.25">
      <c r="A113" s="2">
        <v>101</v>
      </c>
      <c r="B113" s="2">
        <v>1647</v>
      </c>
      <c r="C113" s="2">
        <v>1681.3</v>
      </c>
    </row>
    <row r="114" spans="1:3" x14ac:dyDescent="0.25">
      <c r="A114" s="2">
        <v>102</v>
      </c>
      <c r="B114" s="2">
        <v>1653.5</v>
      </c>
      <c r="C114" s="2">
        <v>1697.7</v>
      </c>
    </row>
    <row r="115" spans="1:3" x14ac:dyDescent="0.25">
      <c r="A115" s="2">
        <v>103</v>
      </c>
      <c r="B115" s="2">
        <v>1622.1</v>
      </c>
      <c r="C115" s="2">
        <v>1678.6</v>
      </c>
    </row>
    <row r="116" spans="1:3" x14ac:dyDescent="0.25">
      <c r="A116" s="2">
        <v>104</v>
      </c>
      <c r="B116" s="2">
        <v>1647.5</v>
      </c>
      <c r="C116" s="2">
        <v>1684.4</v>
      </c>
    </row>
    <row r="117" spans="1:3" x14ac:dyDescent="0.25">
      <c r="A117" s="2">
        <v>105</v>
      </c>
      <c r="B117" s="2">
        <v>1659</v>
      </c>
      <c r="C117" s="2">
        <v>1680.7</v>
      </c>
    </row>
    <row r="118" spans="1:3" x14ac:dyDescent="0.25">
      <c r="A118" s="2">
        <v>106</v>
      </c>
      <c r="B118" s="2">
        <v>1620.3</v>
      </c>
      <c r="C118" s="2">
        <v>1678.3</v>
      </c>
    </row>
    <row r="119" spans="1:3" x14ac:dyDescent="0.25">
      <c r="A119" s="2">
        <v>107</v>
      </c>
      <c r="B119" s="2">
        <v>1635.6</v>
      </c>
      <c r="C119" s="2">
        <v>1690.1</v>
      </c>
    </row>
    <row r="120" spans="1:3" x14ac:dyDescent="0.25">
      <c r="A120" s="2">
        <v>108</v>
      </c>
      <c r="B120" s="2">
        <v>1631.1</v>
      </c>
      <c r="C120" s="2">
        <v>1691.9</v>
      </c>
    </row>
    <row r="121" spans="1:3" x14ac:dyDescent="0.25">
      <c r="A121" s="2">
        <v>109</v>
      </c>
      <c r="B121" s="2">
        <v>1641.8</v>
      </c>
      <c r="C121" s="2">
        <v>1677.3</v>
      </c>
    </row>
    <row r="122" spans="1:3" x14ac:dyDescent="0.25">
      <c r="A122" s="2">
        <v>110</v>
      </c>
      <c r="B122" s="2">
        <v>1642</v>
      </c>
      <c r="C122" s="2">
        <v>1672.1</v>
      </c>
    </row>
    <row r="123" spans="1:3" x14ac:dyDescent="0.25">
      <c r="A123" s="2">
        <v>111</v>
      </c>
      <c r="B123" s="2">
        <v>1642.3</v>
      </c>
      <c r="C123" s="2">
        <v>1672.1</v>
      </c>
    </row>
    <row r="124" spans="1:3" x14ac:dyDescent="0.25">
      <c r="A124" s="2">
        <v>112</v>
      </c>
      <c r="B124" s="2">
        <v>1645.9</v>
      </c>
      <c r="C124" s="2">
        <v>1659.2</v>
      </c>
    </row>
    <row r="125" spans="1:3" x14ac:dyDescent="0.25">
      <c r="A125" s="2">
        <v>113</v>
      </c>
      <c r="B125" s="2">
        <v>1641.5</v>
      </c>
      <c r="C125" s="2">
        <v>1666.9</v>
      </c>
    </row>
    <row r="126" spans="1:3" x14ac:dyDescent="0.25">
      <c r="A126" s="2">
        <v>114</v>
      </c>
      <c r="B126" s="2">
        <v>1651.8</v>
      </c>
      <c r="C126" s="2">
        <v>1671</v>
      </c>
    </row>
    <row r="127" spans="1:3" x14ac:dyDescent="0.25">
      <c r="A127" s="2">
        <v>115</v>
      </c>
      <c r="B127" s="2">
        <v>1635.4</v>
      </c>
      <c r="C127" s="2">
        <v>1689.5</v>
      </c>
    </row>
    <row r="128" spans="1:3" x14ac:dyDescent="0.25">
      <c r="A128" s="2">
        <v>116</v>
      </c>
      <c r="B128" s="2">
        <v>1627.3</v>
      </c>
      <c r="C128" s="2">
        <v>1700.3</v>
      </c>
    </row>
    <row r="129" spans="1:3" x14ac:dyDescent="0.25">
      <c r="A129" s="2">
        <v>117</v>
      </c>
      <c r="B129" s="2">
        <v>1626.5</v>
      </c>
      <c r="C129" s="2">
        <v>1694.3</v>
      </c>
    </row>
    <row r="130" spans="1:3" x14ac:dyDescent="0.25">
      <c r="A130" s="2">
        <v>118</v>
      </c>
      <c r="B130" s="2">
        <v>1625.2</v>
      </c>
      <c r="C130" s="2">
        <v>1683.7</v>
      </c>
    </row>
    <row r="131" spans="1:3" x14ac:dyDescent="0.25">
      <c r="A131" s="2">
        <v>119</v>
      </c>
      <c r="B131" s="2">
        <v>1626.4</v>
      </c>
      <c r="C131" s="2">
        <v>1668.9</v>
      </c>
    </row>
    <row r="133" spans="1:3" x14ac:dyDescent="0.25">
      <c r="A133" s="2" t="s">
        <v>34</v>
      </c>
      <c r="B133" s="2">
        <f>AVERAGE(B12:B42,B101:B131)+profile_1_baseline_offset_</f>
        <v>1632.3322580645163</v>
      </c>
      <c r="C133" s="2">
        <f>AVERAGE(C12:C42,C101:C131)+profile_2_baseline_offset_</f>
        <v>1671.182258064516</v>
      </c>
    </row>
    <row r="134" spans="1:3" x14ac:dyDescent="0.25">
      <c r="A134" s="2" t="s">
        <v>33</v>
      </c>
      <c r="B134" s="2">
        <f>MIN(B12:B131)+_xlfn.SINGLE(profile_1_min_offset_)</f>
        <v>1259.9000000000001</v>
      </c>
      <c r="C134" s="2">
        <f>MIN(C12:C131)+_xlfn.SINGLE(profile_2_min_offset_)</f>
        <v>1271.8</v>
      </c>
    </row>
    <row r="135" spans="1:3" x14ac:dyDescent="0.25">
      <c r="A135" s="2" t="s">
        <v>36</v>
      </c>
      <c r="B135" s="2">
        <f>B134+(B133-B134)/2</f>
        <v>1446.1161290322582</v>
      </c>
      <c r="C135" s="2">
        <f>C134+(C133-C134)/2</f>
        <v>1471.491129032258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9885B-A45F-BF42-AFF8-3E1BE89257FB}">
  <dimension ref="A1:N135"/>
  <sheetViews>
    <sheetView workbookViewId="0">
      <selection activeCell="N9" sqref="N9"/>
    </sheetView>
  </sheetViews>
  <sheetFormatPr defaultColWidth="8.85546875" defaultRowHeight="15" x14ac:dyDescent="0.25"/>
  <cols>
    <col min="1" max="1" width="35.42578125" bestFit="1" customWidth="1"/>
    <col min="2" max="3" width="18.42578125" bestFit="1" customWidth="1"/>
    <col min="4" max="5" width="15.28515625" bestFit="1" customWidth="1"/>
    <col min="6" max="7" width="15.7109375" bestFit="1" customWidth="1"/>
  </cols>
  <sheetData>
    <row r="1" spans="1:14" x14ac:dyDescent="0.25">
      <c r="A1" s="5" t="s">
        <v>37</v>
      </c>
      <c r="B1" s="5" t="s">
        <v>4</v>
      </c>
    </row>
    <row r="2" spans="1:14" x14ac:dyDescent="0.25">
      <c r="A2" s="6" t="s">
        <v>123</v>
      </c>
      <c r="B2" s="2">
        <v>0</v>
      </c>
    </row>
    <row r="3" spans="1:14" x14ac:dyDescent="0.25">
      <c r="A3" s="6" t="s">
        <v>122</v>
      </c>
      <c r="B3" s="2">
        <v>25</v>
      </c>
    </row>
    <row r="4" spans="1:14" x14ac:dyDescent="0.25">
      <c r="A4" s="6" t="s">
        <v>124</v>
      </c>
      <c r="B4" s="2">
        <v>0</v>
      </c>
    </row>
    <row r="5" spans="1:14" x14ac:dyDescent="0.25">
      <c r="A5" s="6" t="s">
        <v>125</v>
      </c>
      <c r="B5" s="2">
        <v>25</v>
      </c>
    </row>
    <row r="7" spans="1:14" x14ac:dyDescent="0.25">
      <c r="A7" s="5" t="s">
        <v>12</v>
      </c>
      <c r="B7" s="5" t="s">
        <v>4</v>
      </c>
    </row>
    <row r="8" spans="1:14" x14ac:dyDescent="0.25">
      <c r="A8" s="2" t="s">
        <v>126</v>
      </c>
      <c r="B8" s="2">
        <f>COUNTIF(B12:B131, "&lt;"&amp;B135)</f>
        <v>26</v>
      </c>
    </row>
    <row r="9" spans="1:14" x14ac:dyDescent="0.25">
      <c r="A9" s="2" t="s">
        <v>127</v>
      </c>
      <c r="B9" s="2">
        <f>COUNTIF(C12:C131, "&lt;"&amp;C135)</f>
        <v>26</v>
      </c>
      <c r="N9" t="s">
        <v>158</v>
      </c>
    </row>
    <row r="11" spans="1:14" x14ac:dyDescent="0.25">
      <c r="A11" s="1" t="s">
        <v>35</v>
      </c>
      <c r="B11" s="1" t="s">
        <v>99</v>
      </c>
      <c r="C11" s="1" t="s">
        <v>100</v>
      </c>
    </row>
    <row r="12" spans="1:14" x14ac:dyDescent="0.25">
      <c r="A12" s="2">
        <v>0</v>
      </c>
      <c r="B12" s="2">
        <v>1598.2</v>
      </c>
      <c r="C12">
        <v>1666.4</v>
      </c>
    </row>
    <row r="13" spans="1:14" x14ac:dyDescent="0.25">
      <c r="A13" s="2">
        <v>1</v>
      </c>
      <c r="B13" s="2">
        <v>1595.2</v>
      </c>
      <c r="C13">
        <v>1668</v>
      </c>
    </row>
    <row r="14" spans="1:14" x14ac:dyDescent="0.25">
      <c r="A14" s="2">
        <v>2</v>
      </c>
      <c r="B14" s="2">
        <v>1620</v>
      </c>
      <c r="C14">
        <v>1644.3</v>
      </c>
    </row>
    <row r="15" spans="1:14" x14ac:dyDescent="0.25">
      <c r="A15" s="2">
        <v>3</v>
      </c>
      <c r="B15" s="2">
        <v>1638.3</v>
      </c>
      <c r="C15">
        <v>1638.6</v>
      </c>
    </row>
    <row r="16" spans="1:14" x14ac:dyDescent="0.25">
      <c r="A16" s="2">
        <v>4</v>
      </c>
      <c r="B16" s="2">
        <v>1612.9</v>
      </c>
      <c r="C16">
        <v>1657.8</v>
      </c>
    </row>
    <row r="17" spans="1:3" x14ac:dyDescent="0.25">
      <c r="A17" s="2">
        <v>5</v>
      </c>
      <c r="B17" s="2">
        <v>1613.5</v>
      </c>
      <c r="C17">
        <v>1648.1</v>
      </c>
    </row>
    <row r="18" spans="1:3" x14ac:dyDescent="0.25">
      <c r="A18" s="2">
        <v>6</v>
      </c>
      <c r="B18" s="2">
        <v>1625.8</v>
      </c>
      <c r="C18">
        <v>1640.4</v>
      </c>
    </row>
    <row r="19" spans="1:3" x14ac:dyDescent="0.25">
      <c r="A19" s="2">
        <v>7</v>
      </c>
      <c r="B19" s="2">
        <v>1618.2</v>
      </c>
      <c r="C19">
        <v>1642.1</v>
      </c>
    </row>
    <row r="20" spans="1:3" x14ac:dyDescent="0.25">
      <c r="A20" s="2">
        <v>8</v>
      </c>
      <c r="B20" s="2">
        <v>1610.8</v>
      </c>
      <c r="C20">
        <v>1643</v>
      </c>
    </row>
    <row r="21" spans="1:3" x14ac:dyDescent="0.25">
      <c r="A21" s="2">
        <v>9</v>
      </c>
      <c r="B21" s="2">
        <v>1612.2</v>
      </c>
      <c r="C21">
        <v>1654</v>
      </c>
    </row>
    <row r="22" spans="1:3" x14ac:dyDescent="0.25">
      <c r="A22" s="2">
        <v>10</v>
      </c>
      <c r="B22" s="2">
        <v>1619.2</v>
      </c>
      <c r="C22">
        <v>1668.3</v>
      </c>
    </row>
    <row r="23" spans="1:3" x14ac:dyDescent="0.25">
      <c r="A23" s="2">
        <v>11</v>
      </c>
      <c r="B23" s="2">
        <v>1618.3</v>
      </c>
      <c r="C23">
        <v>1662.2</v>
      </c>
    </row>
    <row r="24" spans="1:3" x14ac:dyDescent="0.25">
      <c r="A24" s="2">
        <v>12</v>
      </c>
      <c r="B24" s="2">
        <v>1624.2</v>
      </c>
      <c r="C24">
        <v>1643.7</v>
      </c>
    </row>
    <row r="25" spans="1:3" x14ac:dyDescent="0.25">
      <c r="A25" s="2">
        <v>13</v>
      </c>
      <c r="B25" s="2">
        <v>1620.1</v>
      </c>
      <c r="C25">
        <v>1637.1</v>
      </c>
    </row>
    <row r="26" spans="1:3" x14ac:dyDescent="0.25">
      <c r="A26" s="2">
        <v>14</v>
      </c>
      <c r="B26" s="2">
        <v>1601.2</v>
      </c>
      <c r="C26">
        <v>1628.1</v>
      </c>
    </row>
    <row r="27" spans="1:3" x14ac:dyDescent="0.25">
      <c r="A27" s="2">
        <v>15</v>
      </c>
      <c r="B27" s="2">
        <v>1620.2</v>
      </c>
      <c r="C27">
        <v>1633.4</v>
      </c>
    </row>
    <row r="28" spans="1:3" x14ac:dyDescent="0.25">
      <c r="A28" s="2">
        <v>16</v>
      </c>
      <c r="B28" s="2">
        <v>1651.1</v>
      </c>
      <c r="C28">
        <v>1652</v>
      </c>
    </row>
    <row r="29" spans="1:3" x14ac:dyDescent="0.25">
      <c r="A29" s="2">
        <v>17</v>
      </c>
      <c r="B29" s="2">
        <v>1638.2</v>
      </c>
      <c r="C29">
        <v>1669.7</v>
      </c>
    </row>
    <row r="30" spans="1:3" x14ac:dyDescent="0.25">
      <c r="A30" s="2">
        <v>18</v>
      </c>
      <c r="B30" s="2">
        <v>1614.7</v>
      </c>
      <c r="C30">
        <v>1665.9</v>
      </c>
    </row>
    <row r="31" spans="1:3" x14ac:dyDescent="0.25">
      <c r="A31" s="2">
        <v>19</v>
      </c>
      <c r="B31" s="2">
        <v>1614.5</v>
      </c>
      <c r="C31">
        <v>1668.9</v>
      </c>
    </row>
    <row r="32" spans="1:3" x14ac:dyDescent="0.25">
      <c r="A32" s="2">
        <v>20</v>
      </c>
      <c r="B32" s="2">
        <v>1645.3</v>
      </c>
      <c r="C32">
        <v>1688.7</v>
      </c>
    </row>
    <row r="33" spans="1:3" x14ac:dyDescent="0.25">
      <c r="A33" s="2">
        <v>21</v>
      </c>
      <c r="B33" s="2">
        <v>1625.1</v>
      </c>
      <c r="C33">
        <v>1682.4</v>
      </c>
    </row>
    <row r="34" spans="1:3" x14ac:dyDescent="0.25">
      <c r="A34" s="2">
        <v>22</v>
      </c>
      <c r="B34" s="2">
        <v>1631.7</v>
      </c>
      <c r="C34">
        <v>1661.5</v>
      </c>
    </row>
    <row r="35" spans="1:3" x14ac:dyDescent="0.25">
      <c r="A35" s="2">
        <v>23</v>
      </c>
      <c r="B35" s="2">
        <v>1605.4</v>
      </c>
      <c r="C35">
        <v>1655.4</v>
      </c>
    </row>
    <row r="36" spans="1:3" x14ac:dyDescent="0.25">
      <c r="A36" s="2">
        <v>24</v>
      </c>
      <c r="B36" s="2">
        <v>1607</v>
      </c>
      <c r="C36">
        <v>1674.4</v>
      </c>
    </row>
    <row r="37" spans="1:3" x14ac:dyDescent="0.25">
      <c r="A37" s="2">
        <v>25</v>
      </c>
      <c r="B37" s="2">
        <v>1635.7</v>
      </c>
      <c r="C37">
        <v>1652.8</v>
      </c>
    </row>
    <row r="38" spans="1:3" x14ac:dyDescent="0.25">
      <c r="A38" s="2">
        <v>26</v>
      </c>
      <c r="B38" s="2">
        <v>1649.9</v>
      </c>
      <c r="C38">
        <v>1642.5</v>
      </c>
    </row>
    <row r="39" spans="1:3" x14ac:dyDescent="0.25">
      <c r="A39" s="2">
        <v>27</v>
      </c>
      <c r="B39" s="2">
        <v>1608.8</v>
      </c>
      <c r="C39">
        <v>1686.7</v>
      </c>
    </row>
    <row r="40" spans="1:3" x14ac:dyDescent="0.25">
      <c r="A40" s="2">
        <v>28</v>
      </c>
      <c r="B40" s="2">
        <v>1628.4</v>
      </c>
      <c r="C40">
        <v>1679.5</v>
      </c>
    </row>
    <row r="41" spans="1:3" x14ac:dyDescent="0.25">
      <c r="A41" s="2">
        <v>29</v>
      </c>
      <c r="B41" s="2">
        <v>1623.4</v>
      </c>
      <c r="C41">
        <v>1678.9</v>
      </c>
    </row>
    <row r="42" spans="1:3" x14ac:dyDescent="0.25">
      <c r="A42" s="2">
        <v>30</v>
      </c>
      <c r="B42" s="2">
        <v>1643.9</v>
      </c>
      <c r="C42">
        <v>1674.4</v>
      </c>
    </row>
    <row r="43" spans="1:3" x14ac:dyDescent="0.25">
      <c r="A43" s="2">
        <v>31</v>
      </c>
      <c r="B43" s="2">
        <v>1634.3</v>
      </c>
      <c r="C43">
        <v>1667.4</v>
      </c>
    </row>
    <row r="44" spans="1:3" x14ac:dyDescent="0.25">
      <c r="A44" s="2">
        <v>32</v>
      </c>
      <c r="B44" s="2">
        <v>1624.8</v>
      </c>
      <c r="C44">
        <v>1683.3</v>
      </c>
    </row>
    <row r="45" spans="1:3" x14ac:dyDescent="0.25">
      <c r="A45" s="2">
        <v>33</v>
      </c>
      <c r="B45" s="2">
        <v>1606.3</v>
      </c>
      <c r="C45">
        <v>1684.4</v>
      </c>
    </row>
    <row r="46" spans="1:3" x14ac:dyDescent="0.25">
      <c r="A46" s="2">
        <v>34</v>
      </c>
      <c r="B46" s="2">
        <v>1633.9</v>
      </c>
      <c r="C46">
        <v>1667</v>
      </c>
    </row>
    <row r="47" spans="1:3" x14ac:dyDescent="0.25">
      <c r="A47" s="2">
        <v>35</v>
      </c>
      <c r="B47" s="2">
        <v>1605.4</v>
      </c>
      <c r="C47">
        <v>1662.1</v>
      </c>
    </row>
    <row r="48" spans="1:3" x14ac:dyDescent="0.25">
      <c r="A48" s="2">
        <v>36</v>
      </c>
      <c r="B48" s="2">
        <v>1607.3</v>
      </c>
      <c r="C48">
        <v>1663.3</v>
      </c>
    </row>
    <row r="49" spans="1:3" x14ac:dyDescent="0.25">
      <c r="A49" s="2">
        <v>37</v>
      </c>
      <c r="B49" s="2">
        <v>1636.1</v>
      </c>
      <c r="C49">
        <v>1668.5</v>
      </c>
    </row>
    <row r="50" spans="1:3" x14ac:dyDescent="0.25">
      <c r="A50" s="2">
        <v>38</v>
      </c>
      <c r="B50" s="2">
        <v>1639.2</v>
      </c>
      <c r="C50">
        <v>1663.7</v>
      </c>
    </row>
    <row r="51" spans="1:3" x14ac:dyDescent="0.25">
      <c r="A51" s="2">
        <v>39</v>
      </c>
      <c r="B51" s="2">
        <v>1595.3</v>
      </c>
      <c r="C51">
        <v>1678.4</v>
      </c>
    </row>
    <row r="52" spans="1:3" x14ac:dyDescent="0.25">
      <c r="A52" s="2">
        <v>40</v>
      </c>
      <c r="B52" s="2">
        <v>1566.4</v>
      </c>
      <c r="C52">
        <v>1692.1</v>
      </c>
    </row>
    <row r="53" spans="1:3" x14ac:dyDescent="0.25">
      <c r="A53" s="2">
        <v>41</v>
      </c>
      <c r="B53" s="2">
        <v>1570.8</v>
      </c>
      <c r="C53">
        <v>1676.2</v>
      </c>
    </row>
    <row r="54" spans="1:3" x14ac:dyDescent="0.25">
      <c r="A54" s="2">
        <v>42</v>
      </c>
      <c r="B54" s="2">
        <v>1524.9</v>
      </c>
      <c r="C54">
        <v>1670.9</v>
      </c>
    </row>
    <row r="55" spans="1:3" x14ac:dyDescent="0.25">
      <c r="A55" s="2">
        <v>43</v>
      </c>
      <c r="B55" s="2">
        <v>1500.9</v>
      </c>
      <c r="C55">
        <v>1638.8</v>
      </c>
    </row>
    <row r="56" spans="1:3" x14ac:dyDescent="0.25">
      <c r="A56" s="2">
        <v>44</v>
      </c>
      <c r="B56" s="2">
        <v>1478.9</v>
      </c>
      <c r="C56">
        <v>1623.9</v>
      </c>
    </row>
    <row r="57" spans="1:3" x14ac:dyDescent="0.25">
      <c r="A57" s="2">
        <v>45</v>
      </c>
      <c r="B57" s="2">
        <v>1435.2</v>
      </c>
      <c r="C57">
        <v>1578.6</v>
      </c>
    </row>
    <row r="58" spans="1:3" x14ac:dyDescent="0.25">
      <c r="A58" s="2">
        <v>46</v>
      </c>
      <c r="B58" s="2">
        <v>1406.5</v>
      </c>
      <c r="C58">
        <v>1551.8</v>
      </c>
    </row>
    <row r="59" spans="1:3" x14ac:dyDescent="0.25">
      <c r="A59" s="2">
        <v>47</v>
      </c>
      <c r="B59" s="2">
        <v>1375.9</v>
      </c>
      <c r="C59">
        <v>1520.2</v>
      </c>
    </row>
    <row r="60" spans="1:3" x14ac:dyDescent="0.25">
      <c r="A60" s="2">
        <v>48</v>
      </c>
      <c r="B60" s="2">
        <v>1361.7</v>
      </c>
      <c r="C60">
        <v>1510.3</v>
      </c>
    </row>
    <row r="61" spans="1:3" x14ac:dyDescent="0.25">
      <c r="A61" s="2">
        <v>49</v>
      </c>
      <c r="B61" s="2">
        <v>1332.1</v>
      </c>
      <c r="C61">
        <v>1457.8</v>
      </c>
    </row>
    <row r="62" spans="1:3" x14ac:dyDescent="0.25">
      <c r="A62" s="2">
        <v>50</v>
      </c>
      <c r="B62" s="2">
        <v>1284.7</v>
      </c>
      <c r="C62">
        <v>1422.5</v>
      </c>
    </row>
    <row r="63" spans="1:3" x14ac:dyDescent="0.25">
      <c r="A63" s="2">
        <v>51</v>
      </c>
      <c r="B63" s="2">
        <v>1288.2</v>
      </c>
      <c r="C63">
        <v>1419.8</v>
      </c>
    </row>
    <row r="64" spans="1:3" x14ac:dyDescent="0.25">
      <c r="A64" s="2">
        <v>52</v>
      </c>
      <c r="B64" s="2">
        <v>1293.7</v>
      </c>
      <c r="C64">
        <v>1361.1</v>
      </c>
    </row>
    <row r="65" spans="1:3" x14ac:dyDescent="0.25">
      <c r="A65" s="2">
        <v>53</v>
      </c>
      <c r="B65" s="2">
        <v>1263.5</v>
      </c>
      <c r="C65">
        <v>1321.1</v>
      </c>
    </row>
    <row r="66" spans="1:3" x14ac:dyDescent="0.25">
      <c r="A66" s="2">
        <v>54</v>
      </c>
      <c r="B66" s="2">
        <v>1266.7</v>
      </c>
      <c r="C66">
        <v>1311.2</v>
      </c>
    </row>
    <row r="67" spans="1:3" x14ac:dyDescent="0.25">
      <c r="A67" s="2">
        <v>55</v>
      </c>
      <c r="B67" s="2">
        <v>1234.9000000000001</v>
      </c>
      <c r="C67">
        <v>1321.5</v>
      </c>
    </row>
    <row r="68" spans="1:3" x14ac:dyDescent="0.25">
      <c r="A68" s="2">
        <v>56</v>
      </c>
      <c r="B68" s="2">
        <v>1255.0999999999999</v>
      </c>
      <c r="C68">
        <v>1296.0999999999999</v>
      </c>
    </row>
    <row r="69" spans="1:3" x14ac:dyDescent="0.25">
      <c r="A69" s="2">
        <v>57</v>
      </c>
      <c r="B69" s="2">
        <v>1272.2</v>
      </c>
      <c r="C69">
        <v>1278.2</v>
      </c>
    </row>
    <row r="70" spans="1:3" x14ac:dyDescent="0.25">
      <c r="A70" s="2">
        <v>58</v>
      </c>
      <c r="B70" s="2">
        <v>1258.5999999999999</v>
      </c>
      <c r="C70">
        <v>1282.4000000000001</v>
      </c>
    </row>
    <row r="71" spans="1:3" x14ac:dyDescent="0.25">
      <c r="A71" s="2">
        <v>59</v>
      </c>
      <c r="B71" s="2">
        <v>1255.5999999999999</v>
      </c>
      <c r="C71">
        <v>1246.8</v>
      </c>
    </row>
    <row r="72" spans="1:3" x14ac:dyDescent="0.25">
      <c r="A72" s="2">
        <v>60</v>
      </c>
      <c r="B72" s="2">
        <v>1260.7</v>
      </c>
      <c r="C72">
        <v>1249.3</v>
      </c>
    </row>
    <row r="73" spans="1:3" x14ac:dyDescent="0.25">
      <c r="A73" s="2">
        <v>61</v>
      </c>
      <c r="B73" s="2">
        <v>1276.5999999999999</v>
      </c>
      <c r="C73">
        <v>1277.5</v>
      </c>
    </row>
    <row r="74" spans="1:3" x14ac:dyDescent="0.25">
      <c r="A74" s="2">
        <v>62</v>
      </c>
      <c r="B74" s="2">
        <v>1257.9000000000001</v>
      </c>
      <c r="C74">
        <v>1274.5</v>
      </c>
    </row>
    <row r="75" spans="1:3" x14ac:dyDescent="0.25">
      <c r="A75" s="2">
        <v>63</v>
      </c>
      <c r="B75" s="2">
        <v>1275.4000000000001</v>
      </c>
      <c r="C75">
        <v>1283.7</v>
      </c>
    </row>
    <row r="76" spans="1:3" x14ac:dyDescent="0.25">
      <c r="A76" s="2">
        <v>64</v>
      </c>
      <c r="B76" s="2">
        <v>1277.0999999999999</v>
      </c>
      <c r="C76">
        <v>1281.3</v>
      </c>
    </row>
    <row r="77" spans="1:3" x14ac:dyDescent="0.25">
      <c r="A77" s="2">
        <v>65</v>
      </c>
      <c r="B77" s="2">
        <v>1296.8</v>
      </c>
      <c r="C77">
        <v>1273.5</v>
      </c>
    </row>
    <row r="78" spans="1:3" x14ac:dyDescent="0.25">
      <c r="A78" s="2">
        <v>66</v>
      </c>
      <c r="B78" s="2">
        <v>1294.7</v>
      </c>
      <c r="C78">
        <v>1266.2</v>
      </c>
    </row>
    <row r="79" spans="1:3" x14ac:dyDescent="0.25">
      <c r="A79" s="2">
        <v>67</v>
      </c>
      <c r="B79" s="2">
        <v>1313.3</v>
      </c>
      <c r="C79">
        <v>1307.3</v>
      </c>
    </row>
    <row r="80" spans="1:3" x14ac:dyDescent="0.25">
      <c r="A80" s="2">
        <v>68</v>
      </c>
      <c r="B80" s="2">
        <v>1339.5</v>
      </c>
      <c r="C80">
        <v>1286.7</v>
      </c>
    </row>
    <row r="81" spans="1:3" x14ac:dyDescent="0.25">
      <c r="A81" s="2">
        <v>69</v>
      </c>
      <c r="B81" s="2">
        <v>1364.1</v>
      </c>
      <c r="C81">
        <v>1310.5</v>
      </c>
    </row>
    <row r="82" spans="1:3" x14ac:dyDescent="0.25">
      <c r="A82" s="2">
        <v>70</v>
      </c>
      <c r="B82" s="2">
        <v>1391</v>
      </c>
      <c r="C82">
        <v>1367.4</v>
      </c>
    </row>
    <row r="83" spans="1:3" x14ac:dyDescent="0.25">
      <c r="A83" s="2">
        <v>71</v>
      </c>
      <c r="B83" s="2">
        <v>1459.1</v>
      </c>
      <c r="C83">
        <v>1369.5</v>
      </c>
    </row>
    <row r="84" spans="1:3" x14ac:dyDescent="0.25">
      <c r="A84" s="2">
        <v>72</v>
      </c>
      <c r="B84" s="2">
        <v>1490.5</v>
      </c>
      <c r="C84">
        <v>1382.2</v>
      </c>
    </row>
    <row r="85" spans="1:3" x14ac:dyDescent="0.25">
      <c r="A85" s="2">
        <v>73</v>
      </c>
      <c r="B85" s="2">
        <v>1541.5</v>
      </c>
      <c r="C85">
        <v>1442.6</v>
      </c>
    </row>
    <row r="86" spans="1:3" x14ac:dyDescent="0.25">
      <c r="A86" s="2">
        <v>74</v>
      </c>
      <c r="B86" s="2">
        <v>1562.1</v>
      </c>
      <c r="C86">
        <v>1447.6</v>
      </c>
    </row>
    <row r="87" spans="1:3" x14ac:dyDescent="0.25">
      <c r="A87" s="2">
        <v>75</v>
      </c>
      <c r="B87" s="2">
        <v>1587.8</v>
      </c>
      <c r="C87">
        <v>1511.3</v>
      </c>
    </row>
    <row r="88" spans="1:3" x14ac:dyDescent="0.25">
      <c r="A88" s="2">
        <v>76</v>
      </c>
      <c r="B88" s="2">
        <v>1608</v>
      </c>
      <c r="C88">
        <v>1536.7</v>
      </c>
    </row>
    <row r="89" spans="1:3" x14ac:dyDescent="0.25">
      <c r="A89" s="2">
        <v>77</v>
      </c>
      <c r="B89" s="2">
        <v>1610.4</v>
      </c>
      <c r="C89">
        <v>1546.3</v>
      </c>
    </row>
    <row r="90" spans="1:3" x14ac:dyDescent="0.25">
      <c r="A90" s="2">
        <v>78</v>
      </c>
      <c r="B90" s="2">
        <v>1618.4</v>
      </c>
      <c r="C90">
        <v>1586.2</v>
      </c>
    </row>
    <row r="91" spans="1:3" x14ac:dyDescent="0.25">
      <c r="A91" s="2">
        <v>79</v>
      </c>
      <c r="B91" s="2">
        <v>1613</v>
      </c>
      <c r="C91">
        <v>1598.4</v>
      </c>
    </row>
    <row r="92" spans="1:3" x14ac:dyDescent="0.25">
      <c r="A92" s="2">
        <v>80</v>
      </c>
      <c r="B92" s="2">
        <v>1624.1</v>
      </c>
      <c r="C92">
        <v>1644.8</v>
      </c>
    </row>
    <row r="93" spans="1:3" x14ac:dyDescent="0.25">
      <c r="A93" s="2">
        <v>81</v>
      </c>
      <c r="B93" s="2">
        <v>1637.2</v>
      </c>
      <c r="C93">
        <v>1668.3</v>
      </c>
    </row>
    <row r="94" spans="1:3" x14ac:dyDescent="0.25">
      <c r="A94" s="2">
        <v>82</v>
      </c>
      <c r="B94" s="2">
        <v>1643.6</v>
      </c>
      <c r="C94">
        <v>1680.4</v>
      </c>
    </row>
    <row r="95" spans="1:3" x14ac:dyDescent="0.25">
      <c r="A95" s="2">
        <v>83</v>
      </c>
      <c r="B95" s="2">
        <v>1638.6</v>
      </c>
      <c r="C95">
        <v>1674.5</v>
      </c>
    </row>
    <row r="96" spans="1:3" x14ac:dyDescent="0.25">
      <c r="A96" s="2">
        <v>84</v>
      </c>
      <c r="B96" s="2">
        <v>1621.5</v>
      </c>
      <c r="C96">
        <v>1682.7</v>
      </c>
    </row>
    <row r="97" spans="1:3" x14ac:dyDescent="0.25">
      <c r="A97" s="2">
        <v>85</v>
      </c>
      <c r="B97" s="2">
        <v>1635.9</v>
      </c>
      <c r="C97">
        <v>1669.1</v>
      </c>
    </row>
    <row r="98" spans="1:3" x14ac:dyDescent="0.25">
      <c r="A98" s="2">
        <v>86</v>
      </c>
      <c r="B98" s="2">
        <v>1657.6</v>
      </c>
      <c r="C98">
        <v>1668</v>
      </c>
    </row>
    <row r="99" spans="1:3" x14ac:dyDescent="0.25">
      <c r="A99" s="2">
        <v>87</v>
      </c>
      <c r="B99" s="2">
        <v>1650.2</v>
      </c>
      <c r="C99">
        <v>1673.2</v>
      </c>
    </row>
    <row r="100" spans="1:3" x14ac:dyDescent="0.25">
      <c r="A100" s="2">
        <v>88</v>
      </c>
      <c r="B100" s="2">
        <v>1648.2</v>
      </c>
      <c r="C100">
        <v>1662.2</v>
      </c>
    </row>
    <row r="101" spans="1:3" x14ac:dyDescent="0.25">
      <c r="A101" s="2">
        <v>89</v>
      </c>
      <c r="B101" s="2">
        <v>1640.4</v>
      </c>
      <c r="C101">
        <v>1697.6</v>
      </c>
    </row>
    <row r="102" spans="1:3" x14ac:dyDescent="0.25">
      <c r="A102" s="2">
        <v>90</v>
      </c>
      <c r="B102" s="2">
        <v>1671.5</v>
      </c>
      <c r="C102">
        <v>1699.2</v>
      </c>
    </row>
    <row r="103" spans="1:3" x14ac:dyDescent="0.25">
      <c r="A103" s="2">
        <v>91</v>
      </c>
      <c r="B103" s="2">
        <v>1661.8</v>
      </c>
      <c r="C103">
        <v>1677.7</v>
      </c>
    </row>
    <row r="104" spans="1:3" x14ac:dyDescent="0.25">
      <c r="A104" s="2">
        <v>92</v>
      </c>
      <c r="B104" s="2">
        <v>1638.6</v>
      </c>
      <c r="C104">
        <v>1690.1</v>
      </c>
    </row>
    <row r="105" spans="1:3" x14ac:dyDescent="0.25">
      <c r="A105" s="2">
        <v>93</v>
      </c>
      <c r="B105" s="2">
        <v>1655</v>
      </c>
      <c r="C105">
        <v>1682.4</v>
      </c>
    </row>
    <row r="106" spans="1:3" x14ac:dyDescent="0.25">
      <c r="A106" s="2">
        <v>94</v>
      </c>
      <c r="B106" s="2">
        <v>1646.9</v>
      </c>
      <c r="C106">
        <v>1697.5</v>
      </c>
    </row>
    <row r="107" spans="1:3" x14ac:dyDescent="0.25">
      <c r="A107" s="2">
        <v>95</v>
      </c>
      <c r="B107" s="2">
        <v>1636.2</v>
      </c>
      <c r="C107">
        <v>1697.1</v>
      </c>
    </row>
    <row r="108" spans="1:3" x14ac:dyDescent="0.25">
      <c r="A108" s="2">
        <v>96</v>
      </c>
      <c r="B108" s="2">
        <v>1645.4</v>
      </c>
      <c r="C108">
        <v>1682.2</v>
      </c>
    </row>
    <row r="109" spans="1:3" x14ac:dyDescent="0.25">
      <c r="A109" s="2">
        <v>97</v>
      </c>
      <c r="B109" s="2">
        <v>1657</v>
      </c>
      <c r="C109">
        <v>1665.8</v>
      </c>
    </row>
    <row r="110" spans="1:3" x14ac:dyDescent="0.25">
      <c r="A110" s="2">
        <v>98</v>
      </c>
      <c r="B110" s="2">
        <v>1661.1</v>
      </c>
      <c r="C110">
        <v>1676</v>
      </c>
    </row>
    <row r="111" spans="1:3" x14ac:dyDescent="0.25">
      <c r="A111" s="2">
        <v>99</v>
      </c>
      <c r="B111" s="2">
        <v>1647.2</v>
      </c>
      <c r="C111">
        <v>1703.5</v>
      </c>
    </row>
    <row r="112" spans="1:3" x14ac:dyDescent="0.25">
      <c r="A112" s="2">
        <v>100</v>
      </c>
      <c r="B112" s="2">
        <v>1649.9</v>
      </c>
      <c r="C112">
        <v>1696.7</v>
      </c>
    </row>
    <row r="113" spans="1:3" x14ac:dyDescent="0.25">
      <c r="A113" s="2">
        <v>101</v>
      </c>
      <c r="B113" s="2">
        <v>1647</v>
      </c>
      <c r="C113">
        <v>1681.3</v>
      </c>
    </row>
    <row r="114" spans="1:3" x14ac:dyDescent="0.25">
      <c r="A114" s="2">
        <v>102</v>
      </c>
      <c r="B114" s="2">
        <v>1653.5</v>
      </c>
      <c r="C114">
        <v>1697.7</v>
      </c>
    </row>
    <row r="115" spans="1:3" x14ac:dyDescent="0.25">
      <c r="A115" s="2">
        <v>103</v>
      </c>
      <c r="B115" s="2">
        <v>1622.1</v>
      </c>
      <c r="C115">
        <v>1678.6</v>
      </c>
    </row>
    <row r="116" spans="1:3" x14ac:dyDescent="0.25">
      <c r="A116" s="2">
        <v>104</v>
      </c>
      <c r="B116" s="2">
        <v>1647.5</v>
      </c>
      <c r="C116">
        <v>1684.4</v>
      </c>
    </row>
    <row r="117" spans="1:3" x14ac:dyDescent="0.25">
      <c r="A117" s="2">
        <v>105</v>
      </c>
      <c r="B117" s="2">
        <v>1659</v>
      </c>
      <c r="C117">
        <v>1680.7</v>
      </c>
    </row>
    <row r="118" spans="1:3" x14ac:dyDescent="0.25">
      <c r="A118" s="2">
        <v>106</v>
      </c>
      <c r="B118" s="2">
        <v>1620.3</v>
      </c>
      <c r="C118">
        <v>1678.3</v>
      </c>
    </row>
    <row r="119" spans="1:3" x14ac:dyDescent="0.25">
      <c r="A119" s="2">
        <v>107</v>
      </c>
      <c r="B119" s="2">
        <v>1635.6</v>
      </c>
      <c r="C119">
        <v>1690.1</v>
      </c>
    </row>
    <row r="120" spans="1:3" x14ac:dyDescent="0.25">
      <c r="A120" s="2">
        <v>108</v>
      </c>
      <c r="B120" s="2">
        <v>1631.1</v>
      </c>
      <c r="C120">
        <v>1691.9</v>
      </c>
    </row>
    <row r="121" spans="1:3" x14ac:dyDescent="0.25">
      <c r="A121" s="2">
        <v>109</v>
      </c>
      <c r="B121" s="2">
        <v>1641.8</v>
      </c>
      <c r="C121">
        <v>1677.3</v>
      </c>
    </row>
    <row r="122" spans="1:3" x14ac:dyDescent="0.25">
      <c r="A122" s="2">
        <v>110</v>
      </c>
      <c r="B122" s="2">
        <v>1642</v>
      </c>
      <c r="C122">
        <v>1672.1</v>
      </c>
    </row>
    <row r="123" spans="1:3" x14ac:dyDescent="0.25">
      <c r="A123" s="2">
        <v>111</v>
      </c>
      <c r="B123" s="2">
        <v>1642.3</v>
      </c>
      <c r="C123">
        <v>1672.1</v>
      </c>
    </row>
    <row r="124" spans="1:3" x14ac:dyDescent="0.25">
      <c r="A124" s="2">
        <v>112</v>
      </c>
      <c r="B124" s="2">
        <v>1645.9</v>
      </c>
      <c r="C124">
        <v>1659.2</v>
      </c>
    </row>
    <row r="125" spans="1:3" x14ac:dyDescent="0.25">
      <c r="A125" s="2">
        <v>113</v>
      </c>
      <c r="B125" s="2">
        <v>1641.5</v>
      </c>
      <c r="C125">
        <v>1666.9</v>
      </c>
    </row>
    <row r="126" spans="1:3" x14ac:dyDescent="0.25">
      <c r="A126" s="2">
        <v>114</v>
      </c>
      <c r="B126" s="2">
        <v>1651.8</v>
      </c>
      <c r="C126">
        <v>1671</v>
      </c>
    </row>
    <row r="127" spans="1:3" x14ac:dyDescent="0.25">
      <c r="A127" s="2">
        <v>115</v>
      </c>
      <c r="B127" s="2">
        <v>1635.4</v>
      </c>
      <c r="C127">
        <v>1689.5</v>
      </c>
    </row>
    <row r="128" spans="1:3" x14ac:dyDescent="0.25">
      <c r="A128" s="2">
        <v>116</v>
      </c>
      <c r="B128" s="2">
        <v>1627.3</v>
      </c>
      <c r="C128">
        <v>1700.3</v>
      </c>
    </row>
    <row r="129" spans="1:3" x14ac:dyDescent="0.25">
      <c r="A129" s="2">
        <v>117</v>
      </c>
      <c r="B129" s="2">
        <v>1626.5</v>
      </c>
      <c r="C129">
        <v>1694.3</v>
      </c>
    </row>
    <row r="130" spans="1:3" x14ac:dyDescent="0.25">
      <c r="A130" s="2">
        <v>118</v>
      </c>
      <c r="B130" s="2">
        <v>1625.2</v>
      </c>
      <c r="C130">
        <v>1683.7</v>
      </c>
    </row>
    <row r="131" spans="1:3" x14ac:dyDescent="0.25">
      <c r="A131" s="2">
        <v>119</v>
      </c>
      <c r="B131" s="2">
        <v>1626.4</v>
      </c>
      <c r="C131">
        <v>1668.9</v>
      </c>
    </row>
    <row r="133" spans="1:3" x14ac:dyDescent="0.25">
      <c r="A133" s="2" t="s">
        <v>34</v>
      </c>
      <c r="B133" s="2">
        <f>AVERAGE(B12:B42,B101:B131)+profile_1_baseline_offset_</f>
        <v>1632.3322580645163</v>
      </c>
      <c r="C133" s="2">
        <f>AVERAGE(C12:C42,C101:C131)+profile_2_baseline_offset_</f>
        <v>1671.182258064516</v>
      </c>
    </row>
    <row r="134" spans="1:3" x14ac:dyDescent="0.25">
      <c r="A134" s="2" t="s">
        <v>33</v>
      </c>
      <c r="B134" s="2">
        <f>MIN(B12:B131)+_xlfn.SINGLE(profile_1_min_offset_)</f>
        <v>1259.9000000000001</v>
      </c>
      <c r="C134" s="2">
        <f>MIN(C12:C131)+_xlfn.SINGLE(profile_2_min_offset_)</f>
        <v>1271.8</v>
      </c>
    </row>
    <row r="135" spans="1:3" x14ac:dyDescent="0.25">
      <c r="A135" s="2" t="s">
        <v>36</v>
      </c>
      <c r="B135" s="2">
        <f>B134+(B133-B134)/2</f>
        <v>1446.1161290322582</v>
      </c>
      <c r="C135" s="2">
        <f>C134+(C133-C134)/2</f>
        <v>1471.491129032258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F8191-38F2-5A4D-920E-6551B37513FC}">
  <dimension ref="A1:N135"/>
  <sheetViews>
    <sheetView workbookViewId="0">
      <selection activeCell="L9" sqref="L9"/>
    </sheetView>
  </sheetViews>
  <sheetFormatPr defaultColWidth="8.85546875" defaultRowHeight="15" x14ac:dyDescent="0.25"/>
  <cols>
    <col min="1" max="1" width="35.42578125" bestFit="1" customWidth="1"/>
    <col min="2" max="3" width="18.42578125" bestFit="1" customWidth="1"/>
    <col min="4" max="5" width="15.28515625" bestFit="1" customWidth="1"/>
    <col min="6" max="7" width="15.7109375" bestFit="1" customWidth="1"/>
  </cols>
  <sheetData>
    <row r="1" spans="1:14" x14ac:dyDescent="0.25">
      <c r="A1" s="5" t="s">
        <v>37</v>
      </c>
      <c r="B1" s="5" t="s">
        <v>4</v>
      </c>
    </row>
    <row r="2" spans="1:14" x14ac:dyDescent="0.25">
      <c r="A2" s="6" t="s">
        <v>123</v>
      </c>
      <c r="B2" s="2">
        <v>10</v>
      </c>
    </row>
    <row r="3" spans="1:14" x14ac:dyDescent="0.25">
      <c r="A3" s="6" t="s">
        <v>122</v>
      </c>
      <c r="B3" s="2">
        <v>30</v>
      </c>
    </row>
    <row r="4" spans="1:14" x14ac:dyDescent="0.25">
      <c r="A4" s="6" t="s">
        <v>124</v>
      </c>
      <c r="B4" s="2">
        <v>30</v>
      </c>
    </row>
    <row r="5" spans="1:14" x14ac:dyDescent="0.25">
      <c r="A5" s="6" t="s">
        <v>125</v>
      </c>
      <c r="B5" s="2">
        <v>10</v>
      </c>
    </row>
    <row r="7" spans="1:14" x14ac:dyDescent="0.25">
      <c r="A7" s="5" t="s">
        <v>12</v>
      </c>
      <c r="B7" s="5" t="s">
        <v>4</v>
      </c>
    </row>
    <row r="8" spans="1:14" x14ac:dyDescent="0.25">
      <c r="A8" s="2" t="s">
        <v>126</v>
      </c>
      <c r="B8" s="2">
        <f>COUNTIF(B12:B131, "&lt;"&amp;B135)</f>
        <v>26</v>
      </c>
    </row>
    <row r="9" spans="1:14" x14ac:dyDescent="0.25">
      <c r="A9" s="2" t="s">
        <v>127</v>
      </c>
      <c r="B9" s="2">
        <f>COUNTIF(C12:C131, "&lt;"&amp;C135)</f>
        <v>26</v>
      </c>
      <c r="N9" t="s">
        <v>159</v>
      </c>
    </row>
    <row r="11" spans="1:14" x14ac:dyDescent="0.25">
      <c r="A11" s="1" t="s">
        <v>35</v>
      </c>
      <c r="B11" s="1" t="s">
        <v>99</v>
      </c>
      <c r="C11" s="1" t="s">
        <v>100</v>
      </c>
    </row>
    <row r="12" spans="1:14" x14ac:dyDescent="0.25">
      <c r="A12" s="2">
        <v>0</v>
      </c>
      <c r="B12" s="2">
        <v>1701.6</v>
      </c>
      <c r="C12" s="2">
        <v>1692.5</v>
      </c>
    </row>
    <row r="13" spans="1:14" x14ac:dyDescent="0.25">
      <c r="A13" s="2">
        <v>1</v>
      </c>
      <c r="B13" s="2">
        <v>1710.5</v>
      </c>
      <c r="C13" s="2">
        <v>1695.2</v>
      </c>
    </row>
    <row r="14" spans="1:14" x14ac:dyDescent="0.25">
      <c r="A14" s="2">
        <v>2</v>
      </c>
      <c r="B14" s="2">
        <v>1727.4</v>
      </c>
      <c r="C14" s="2">
        <v>1719.1</v>
      </c>
    </row>
    <row r="15" spans="1:14" x14ac:dyDescent="0.25">
      <c r="A15" s="2">
        <v>3</v>
      </c>
      <c r="B15" s="2">
        <v>1742.2</v>
      </c>
      <c r="C15" s="2">
        <v>1705.9</v>
      </c>
    </row>
    <row r="16" spans="1:14" x14ac:dyDescent="0.25">
      <c r="A16" s="2">
        <v>4</v>
      </c>
      <c r="B16" s="2">
        <v>1716.5</v>
      </c>
      <c r="C16" s="2">
        <v>1725</v>
      </c>
    </row>
    <row r="17" spans="1:3" x14ac:dyDescent="0.25">
      <c r="A17" s="2">
        <v>5</v>
      </c>
      <c r="B17" s="2">
        <v>1702.9</v>
      </c>
      <c r="C17" s="2">
        <v>1685.7</v>
      </c>
    </row>
    <row r="18" spans="1:3" x14ac:dyDescent="0.25">
      <c r="A18" s="2">
        <v>6</v>
      </c>
      <c r="B18" s="2">
        <v>1746.3</v>
      </c>
      <c r="C18" s="2">
        <v>1724</v>
      </c>
    </row>
    <row r="19" spans="1:3" x14ac:dyDescent="0.25">
      <c r="A19" s="2">
        <v>7</v>
      </c>
      <c r="B19" s="2">
        <v>1733.4</v>
      </c>
      <c r="C19" s="2">
        <v>1714.7</v>
      </c>
    </row>
    <row r="20" spans="1:3" x14ac:dyDescent="0.25">
      <c r="A20" s="2">
        <v>8</v>
      </c>
      <c r="B20" s="2">
        <v>1736.6</v>
      </c>
      <c r="C20" s="2">
        <v>1704.1</v>
      </c>
    </row>
    <row r="21" spans="1:3" x14ac:dyDescent="0.25">
      <c r="A21" s="2">
        <v>9</v>
      </c>
      <c r="B21" s="2">
        <v>1713.7</v>
      </c>
      <c r="C21" s="2">
        <v>1718.4</v>
      </c>
    </row>
    <row r="22" spans="1:3" x14ac:dyDescent="0.25">
      <c r="A22" s="2">
        <v>10</v>
      </c>
      <c r="B22" s="2">
        <v>1733.2</v>
      </c>
      <c r="C22" s="2">
        <v>1713.8</v>
      </c>
    </row>
    <row r="23" spans="1:3" x14ac:dyDescent="0.25">
      <c r="A23" s="2">
        <v>11</v>
      </c>
      <c r="B23" s="2">
        <v>1757.2</v>
      </c>
      <c r="C23" s="2">
        <v>1713</v>
      </c>
    </row>
    <row r="24" spans="1:3" x14ac:dyDescent="0.25">
      <c r="A24" s="2">
        <v>12</v>
      </c>
      <c r="B24" s="2">
        <v>1756.5</v>
      </c>
      <c r="C24" s="2">
        <v>1741.7</v>
      </c>
    </row>
    <row r="25" spans="1:3" x14ac:dyDescent="0.25">
      <c r="A25" s="2">
        <v>13</v>
      </c>
      <c r="B25" s="2">
        <v>1732</v>
      </c>
      <c r="C25" s="2">
        <v>1720</v>
      </c>
    </row>
    <row r="26" spans="1:3" x14ac:dyDescent="0.25">
      <c r="A26" s="2">
        <v>14</v>
      </c>
      <c r="B26" s="2">
        <v>1727.1</v>
      </c>
      <c r="C26" s="2">
        <v>1741.2</v>
      </c>
    </row>
    <row r="27" spans="1:3" x14ac:dyDescent="0.25">
      <c r="A27" s="2">
        <v>15</v>
      </c>
      <c r="B27" s="2">
        <v>1744.6</v>
      </c>
      <c r="C27" s="2">
        <v>1730.8</v>
      </c>
    </row>
    <row r="28" spans="1:3" x14ac:dyDescent="0.25">
      <c r="A28" s="2">
        <v>16</v>
      </c>
      <c r="B28" s="2">
        <v>1747.8</v>
      </c>
      <c r="C28" s="2">
        <v>1713.1</v>
      </c>
    </row>
    <row r="29" spans="1:3" x14ac:dyDescent="0.25">
      <c r="A29" s="2">
        <v>17</v>
      </c>
      <c r="B29" s="2">
        <v>1744.6</v>
      </c>
      <c r="C29" s="2">
        <v>1728.8</v>
      </c>
    </row>
    <row r="30" spans="1:3" x14ac:dyDescent="0.25">
      <c r="A30" s="2">
        <v>18</v>
      </c>
      <c r="B30" s="2">
        <v>1761.2</v>
      </c>
      <c r="C30" s="2">
        <v>1755</v>
      </c>
    </row>
    <row r="31" spans="1:3" x14ac:dyDescent="0.25">
      <c r="A31" s="2">
        <v>19</v>
      </c>
      <c r="B31" s="2">
        <v>1768.9</v>
      </c>
      <c r="C31" s="2">
        <v>1768.2</v>
      </c>
    </row>
    <row r="32" spans="1:3" x14ac:dyDescent="0.25">
      <c r="A32" s="2">
        <v>20</v>
      </c>
      <c r="B32" s="2">
        <v>1752.6</v>
      </c>
      <c r="C32" s="2">
        <v>1767.1</v>
      </c>
    </row>
    <row r="33" spans="1:3" x14ac:dyDescent="0.25">
      <c r="A33" s="2">
        <v>21</v>
      </c>
      <c r="B33" s="2">
        <v>1758.4</v>
      </c>
      <c r="C33" s="2">
        <v>1767.7</v>
      </c>
    </row>
    <row r="34" spans="1:3" x14ac:dyDescent="0.25">
      <c r="A34" s="2">
        <v>22</v>
      </c>
      <c r="B34" s="2">
        <v>1787</v>
      </c>
      <c r="C34" s="2">
        <v>1773.9</v>
      </c>
    </row>
    <row r="35" spans="1:3" x14ac:dyDescent="0.25">
      <c r="A35" s="2">
        <v>23</v>
      </c>
      <c r="B35" s="2">
        <v>1776.1</v>
      </c>
      <c r="C35" s="2">
        <v>1752.4</v>
      </c>
    </row>
    <row r="36" spans="1:3" x14ac:dyDescent="0.25">
      <c r="A36" s="2">
        <v>24</v>
      </c>
      <c r="B36" s="2">
        <v>1782.9</v>
      </c>
      <c r="C36" s="2">
        <v>1745.6</v>
      </c>
    </row>
    <row r="37" spans="1:3" x14ac:dyDescent="0.25">
      <c r="A37" s="2">
        <v>25</v>
      </c>
      <c r="B37" s="2">
        <v>1767.6</v>
      </c>
      <c r="C37" s="2">
        <v>1765.7</v>
      </c>
    </row>
    <row r="38" spans="1:3" x14ac:dyDescent="0.25">
      <c r="A38" s="2">
        <v>26</v>
      </c>
      <c r="B38" s="2">
        <v>1760.7</v>
      </c>
      <c r="C38" s="2">
        <v>1770.4</v>
      </c>
    </row>
    <row r="39" spans="1:3" x14ac:dyDescent="0.25">
      <c r="A39" s="2">
        <v>27</v>
      </c>
      <c r="B39" s="2">
        <v>1775.7</v>
      </c>
      <c r="C39" s="2">
        <v>1768.7</v>
      </c>
    </row>
    <row r="40" spans="1:3" x14ac:dyDescent="0.25">
      <c r="A40" s="2">
        <v>28</v>
      </c>
      <c r="B40" s="2">
        <v>1775.3</v>
      </c>
      <c r="C40" s="2">
        <v>1778.4</v>
      </c>
    </row>
    <row r="41" spans="1:3" x14ac:dyDescent="0.25">
      <c r="A41" s="2">
        <v>29</v>
      </c>
      <c r="B41" s="2">
        <v>1760.8</v>
      </c>
      <c r="C41" s="2">
        <v>1772.9</v>
      </c>
    </row>
    <row r="42" spans="1:3" x14ac:dyDescent="0.25">
      <c r="A42" s="2">
        <v>30</v>
      </c>
      <c r="B42" s="2">
        <v>1791.7</v>
      </c>
      <c r="C42" s="2">
        <v>1764.8</v>
      </c>
    </row>
    <row r="43" spans="1:3" x14ac:dyDescent="0.25">
      <c r="A43" s="2">
        <v>31</v>
      </c>
      <c r="B43" s="2">
        <v>1772.2</v>
      </c>
      <c r="C43" s="2">
        <v>1788.5</v>
      </c>
    </row>
    <row r="44" spans="1:3" x14ac:dyDescent="0.25">
      <c r="A44" s="2">
        <v>32</v>
      </c>
      <c r="B44" s="2">
        <v>1752.5</v>
      </c>
      <c r="C44" s="2">
        <v>1788.6</v>
      </c>
    </row>
    <row r="45" spans="1:3" x14ac:dyDescent="0.25">
      <c r="A45" s="2">
        <v>33</v>
      </c>
      <c r="B45" s="2">
        <v>1751.2</v>
      </c>
      <c r="C45" s="2">
        <v>1774.2</v>
      </c>
    </row>
    <row r="46" spans="1:3" x14ac:dyDescent="0.25">
      <c r="A46" s="2">
        <v>34</v>
      </c>
      <c r="B46" s="2">
        <v>1726.2</v>
      </c>
      <c r="C46" s="2">
        <v>1791.9</v>
      </c>
    </row>
    <row r="47" spans="1:3" x14ac:dyDescent="0.25">
      <c r="A47" s="2">
        <v>35</v>
      </c>
      <c r="B47" s="2">
        <v>1704.6</v>
      </c>
      <c r="C47" s="2">
        <v>1778.8</v>
      </c>
    </row>
    <row r="48" spans="1:3" x14ac:dyDescent="0.25">
      <c r="A48" s="2">
        <v>36</v>
      </c>
      <c r="B48" s="2">
        <v>1677.4</v>
      </c>
      <c r="C48" s="2">
        <v>1767.9</v>
      </c>
    </row>
    <row r="49" spans="1:3" x14ac:dyDescent="0.25">
      <c r="A49" s="2">
        <v>37</v>
      </c>
      <c r="B49" s="2">
        <v>1668.9</v>
      </c>
      <c r="C49" s="2">
        <v>1801.9</v>
      </c>
    </row>
    <row r="50" spans="1:3" x14ac:dyDescent="0.25">
      <c r="A50" s="2">
        <v>38</v>
      </c>
      <c r="B50" s="2">
        <v>1624.9</v>
      </c>
      <c r="C50" s="2">
        <v>1768.1</v>
      </c>
    </row>
    <row r="51" spans="1:3" x14ac:dyDescent="0.25">
      <c r="A51" s="2">
        <v>39</v>
      </c>
      <c r="B51" s="2">
        <v>1586.7</v>
      </c>
      <c r="C51" s="2">
        <v>1782.7</v>
      </c>
    </row>
    <row r="52" spans="1:3" x14ac:dyDescent="0.25">
      <c r="A52" s="2">
        <v>40</v>
      </c>
      <c r="B52" s="2">
        <v>1527.9</v>
      </c>
      <c r="C52" s="2">
        <v>1781.2</v>
      </c>
    </row>
    <row r="53" spans="1:3" x14ac:dyDescent="0.25">
      <c r="A53" s="2">
        <v>41</v>
      </c>
      <c r="B53" s="2">
        <v>1508.5</v>
      </c>
      <c r="C53" s="2">
        <v>1792.5</v>
      </c>
    </row>
    <row r="54" spans="1:3" x14ac:dyDescent="0.25">
      <c r="A54" s="2">
        <v>42</v>
      </c>
      <c r="B54" s="2">
        <v>1461.4</v>
      </c>
      <c r="C54" s="2">
        <v>1798.8</v>
      </c>
    </row>
    <row r="55" spans="1:3" x14ac:dyDescent="0.25">
      <c r="A55" s="2">
        <v>43</v>
      </c>
      <c r="B55" s="2">
        <v>1428.4</v>
      </c>
      <c r="C55" s="2">
        <v>1781</v>
      </c>
    </row>
    <row r="56" spans="1:3" x14ac:dyDescent="0.25">
      <c r="A56" s="2">
        <v>44</v>
      </c>
      <c r="B56" s="2">
        <v>1426.2</v>
      </c>
      <c r="C56" s="2">
        <v>1792.3</v>
      </c>
    </row>
    <row r="57" spans="1:3" x14ac:dyDescent="0.25">
      <c r="A57" s="2">
        <v>45</v>
      </c>
      <c r="B57" s="2">
        <v>1392.1</v>
      </c>
      <c r="C57" s="2">
        <v>1780.2</v>
      </c>
    </row>
    <row r="58" spans="1:3" x14ac:dyDescent="0.25">
      <c r="A58" s="2">
        <v>46</v>
      </c>
      <c r="B58" s="2">
        <v>1382.4</v>
      </c>
      <c r="C58" s="2">
        <v>1776.4</v>
      </c>
    </row>
    <row r="59" spans="1:3" x14ac:dyDescent="0.25">
      <c r="A59" s="2">
        <v>47</v>
      </c>
      <c r="B59" s="2">
        <v>1360.4</v>
      </c>
      <c r="C59" s="2">
        <v>1778.4</v>
      </c>
    </row>
    <row r="60" spans="1:3" x14ac:dyDescent="0.25">
      <c r="A60" s="2">
        <v>48</v>
      </c>
      <c r="B60" s="2">
        <v>1391.4</v>
      </c>
      <c r="C60" s="2">
        <v>1756.8</v>
      </c>
    </row>
    <row r="61" spans="1:3" x14ac:dyDescent="0.25">
      <c r="A61" s="2">
        <v>49</v>
      </c>
      <c r="B61" s="2">
        <v>1366.7</v>
      </c>
      <c r="C61" s="2">
        <v>1751.9</v>
      </c>
    </row>
    <row r="62" spans="1:3" x14ac:dyDescent="0.25">
      <c r="A62" s="2">
        <v>50</v>
      </c>
      <c r="B62" s="2">
        <v>1363.7</v>
      </c>
      <c r="C62" s="2">
        <v>1745</v>
      </c>
    </row>
    <row r="63" spans="1:3" x14ac:dyDescent="0.25">
      <c r="A63" s="2">
        <v>51</v>
      </c>
      <c r="B63" s="2">
        <v>1367</v>
      </c>
      <c r="C63" s="2">
        <v>1700.9</v>
      </c>
    </row>
    <row r="64" spans="1:3" x14ac:dyDescent="0.25">
      <c r="A64" s="2">
        <v>52</v>
      </c>
      <c r="B64" s="2">
        <v>1374.1</v>
      </c>
      <c r="C64" s="2">
        <v>1679.9</v>
      </c>
    </row>
    <row r="65" spans="1:3" x14ac:dyDescent="0.25">
      <c r="A65" s="2">
        <v>53</v>
      </c>
      <c r="B65" s="2">
        <v>1368.2</v>
      </c>
      <c r="C65" s="2">
        <v>1636.3</v>
      </c>
    </row>
    <row r="66" spans="1:3" x14ac:dyDescent="0.25">
      <c r="A66" s="2">
        <v>54</v>
      </c>
      <c r="B66" s="2">
        <v>1388</v>
      </c>
      <c r="C66" s="2">
        <v>1594.7</v>
      </c>
    </row>
    <row r="67" spans="1:3" x14ac:dyDescent="0.25">
      <c r="A67" s="2">
        <v>55</v>
      </c>
      <c r="B67" s="2">
        <v>1385.8</v>
      </c>
      <c r="C67" s="2">
        <v>1556.2</v>
      </c>
    </row>
    <row r="68" spans="1:3" x14ac:dyDescent="0.25">
      <c r="A68" s="2">
        <v>56</v>
      </c>
      <c r="B68" s="2">
        <v>1353</v>
      </c>
      <c r="C68" s="2">
        <v>1484.2</v>
      </c>
    </row>
    <row r="69" spans="1:3" x14ac:dyDescent="0.25">
      <c r="A69" s="2">
        <v>57</v>
      </c>
      <c r="B69" s="2">
        <v>1343.3</v>
      </c>
      <c r="C69" s="2">
        <v>1491.7</v>
      </c>
    </row>
    <row r="70" spans="1:3" x14ac:dyDescent="0.25">
      <c r="A70" s="2">
        <v>58</v>
      </c>
      <c r="B70" s="2">
        <v>1377.9</v>
      </c>
      <c r="C70" s="2">
        <v>1435.9</v>
      </c>
    </row>
    <row r="71" spans="1:3" x14ac:dyDescent="0.25">
      <c r="A71" s="2">
        <v>59</v>
      </c>
      <c r="B71" s="2">
        <v>1383.3</v>
      </c>
      <c r="C71" s="2">
        <v>1415.7</v>
      </c>
    </row>
    <row r="72" spans="1:3" x14ac:dyDescent="0.25">
      <c r="A72" s="2">
        <v>60</v>
      </c>
      <c r="B72" s="2">
        <v>1393.9</v>
      </c>
      <c r="C72" s="2">
        <v>1429.5</v>
      </c>
    </row>
    <row r="73" spans="1:3" x14ac:dyDescent="0.25">
      <c r="A73" s="2">
        <v>61</v>
      </c>
      <c r="B73" s="2">
        <v>1415.9</v>
      </c>
      <c r="C73" s="2">
        <v>1387</v>
      </c>
    </row>
    <row r="74" spans="1:3" x14ac:dyDescent="0.25">
      <c r="A74" s="2">
        <v>62</v>
      </c>
      <c r="B74" s="2">
        <v>1430.9</v>
      </c>
      <c r="C74" s="2">
        <v>1360.9</v>
      </c>
    </row>
    <row r="75" spans="1:3" x14ac:dyDescent="0.25">
      <c r="A75" s="2">
        <v>63</v>
      </c>
      <c r="B75" s="2">
        <v>1459.2</v>
      </c>
      <c r="C75" s="2">
        <v>1365.5</v>
      </c>
    </row>
    <row r="76" spans="1:3" x14ac:dyDescent="0.25">
      <c r="A76" s="2">
        <v>64</v>
      </c>
      <c r="B76" s="2">
        <v>1534.5</v>
      </c>
      <c r="C76" s="2">
        <v>1355.1</v>
      </c>
    </row>
    <row r="77" spans="1:3" x14ac:dyDescent="0.25">
      <c r="A77" s="2">
        <v>65</v>
      </c>
      <c r="B77" s="2">
        <v>1566.9</v>
      </c>
      <c r="C77" s="2">
        <v>1359.3</v>
      </c>
    </row>
    <row r="78" spans="1:3" x14ac:dyDescent="0.25">
      <c r="A78" s="2">
        <v>66</v>
      </c>
      <c r="B78" s="2">
        <v>1603.1</v>
      </c>
      <c r="C78" s="2">
        <v>1358</v>
      </c>
    </row>
    <row r="79" spans="1:3" x14ac:dyDescent="0.25">
      <c r="A79" s="2">
        <v>67</v>
      </c>
      <c r="B79" s="2">
        <v>1646.5</v>
      </c>
      <c r="C79" s="2">
        <v>1366.4</v>
      </c>
    </row>
    <row r="80" spans="1:3" x14ac:dyDescent="0.25">
      <c r="A80" s="2">
        <v>68</v>
      </c>
      <c r="B80" s="2">
        <v>1664.4</v>
      </c>
      <c r="C80" s="2">
        <v>1349.5</v>
      </c>
    </row>
    <row r="81" spans="1:3" x14ac:dyDescent="0.25">
      <c r="A81" s="2">
        <v>69</v>
      </c>
      <c r="B81" s="2">
        <v>1707</v>
      </c>
      <c r="C81" s="2">
        <v>1381.6</v>
      </c>
    </row>
    <row r="82" spans="1:3" x14ac:dyDescent="0.25">
      <c r="A82" s="2">
        <v>70</v>
      </c>
      <c r="B82" s="2">
        <v>1733</v>
      </c>
      <c r="C82" s="2">
        <v>1375</v>
      </c>
    </row>
    <row r="83" spans="1:3" x14ac:dyDescent="0.25">
      <c r="A83" s="2">
        <v>71</v>
      </c>
      <c r="B83" s="2">
        <v>1742.8</v>
      </c>
      <c r="C83" s="2">
        <v>1363.8</v>
      </c>
    </row>
    <row r="84" spans="1:3" x14ac:dyDescent="0.25">
      <c r="A84" s="2">
        <v>72</v>
      </c>
      <c r="B84" s="2">
        <v>1797</v>
      </c>
      <c r="C84" s="2">
        <v>1370.7</v>
      </c>
    </row>
    <row r="85" spans="1:3" x14ac:dyDescent="0.25">
      <c r="A85" s="2">
        <v>73</v>
      </c>
      <c r="B85" s="2">
        <v>1793.1</v>
      </c>
      <c r="C85" s="2">
        <v>1379.4</v>
      </c>
    </row>
    <row r="86" spans="1:3" x14ac:dyDescent="0.25">
      <c r="A86" s="2">
        <v>74</v>
      </c>
      <c r="B86" s="2">
        <v>1781.6</v>
      </c>
      <c r="C86" s="2">
        <v>1396.3</v>
      </c>
    </row>
    <row r="87" spans="1:3" x14ac:dyDescent="0.25">
      <c r="A87" s="2">
        <v>75</v>
      </c>
      <c r="B87" s="2">
        <v>1810.1</v>
      </c>
      <c r="C87" s="2">
        <v>1428.1</v>
      </c>
    </row>
    <row r="88" spans="1:3" x14ac:dyDescent="0.25">
      <c r="A88" s="2">
        <v>76</v>
      </c>
      <c r="B88" s="2">
        <v>1776.9</v>
      </c>
      <c r="C88" s="2">
        <v>1440.1</v>
      </c>
    </row>
    <row r="89" spans="1:3" x14ac:dyDescent="0.25">
      <c r="A89" s="2">
        <v>77</v>
      </c>
      <c r="B89" s="2">
        <v>1791.3</v>
      </c>
      <c r="C89" s="2">
        <v>1464.3</v>
      </c>
    </row>
    <row r="90" spans="1:3" x14ac:dyDescent="0.25">
      <c r="A90" s="2">
        <v>78</v>
      </c>
      <c r="B90" s="2">
        <v>1791.1</v>
      </c>
      <c r="C90" s="2">
        <v>1471.2</v>
      </c>
    </row>
    <row r="91" spans="1:3" x14ac:dyDescent="0.25">
      <c r="A91" s="2">
        <v>79</v>
      </c>
      <c r="B91" s="2">
        <v>1802.8</v>
      </c>
      <c r="C91" s="2">
        <v>1525.4</v>
      </c>
    </row>
    <row r="92" spans="1:3" x14ac:dyDescent="0.25">
      <c r="A92" s="2">
        <v>80</v>
      </c>
      <c r="B92" s="2">
        <v>1787.4</v>
      </c>
      <c r="C92" s="2">
        <v>1567.5</v>
      </c>
    </row>
    <row r="93" spans="1:3" x14ac:dyDescent="0.25">
      <c r="A93" s="2">
        <v>81</v>
      </c>
      <c r="B93" s="2">
        <v>1804.3</v>
      </c>
      <c r="C93" s="2">
        <v>1624.8</v>
      </c>
    </row>
    <row r="94" spans="1:3" x14ac:dyDescent="0.25">
      <c r="A94" s="2">
        <v>82</v>
      </c>
      <c r="B94" s="2">
        <v>1801.5</v>
      </c>
      <c r="C94" s="2">
        <v>1654.2</v>
      </c>
    </row>
    <row r="95" spans="1:3" x14ac:dyDescent="0.25">
      <c r="A95" s="2">
        <v>83</v>
      </c>
      <c r="B95" s="2">
        <v>1789.3</v>
      </c>
      <c r="C95" s="2">
        <v>1698.1</v>
      </c>
    </row>
    <row r="96" spans="1:3" x14ac:dyDescent="0.25">
      <c r="A96" s="2">
        <v>84</v>
      </c>
      <c r="B96" s="2">
        <v>1805.5</v>
      </c>
      <c r="C96" s="2">
        <v>1685</v>
      </c>
    </row>
    <row r="97" spans="1:3" x14ac:dyDescent="0.25">
      <c r="A97" s="2">
        <v>85</v>
      </c>
      <c r="B97" s="2">
        <v>1806.9</v>
      </c>
      <c r="C97" s="2">
        <v>1716.5</v>
      </c>
    </row>
    <row r="98" spans="1:3" x14ac:dyDescent="0.25">
      <c r="A98" s="2">
        <v>86</v>
      </c>
      <c r="B98" s="2">
        <v>1797.3</v>
      </c>
      <c r="C98" s="2">
        <v>1749.6</v>
      </c>
    </row>
    <row r="99" spans="1:3" x14ac:dyDescent="0.25">
      <c r="A99" s="2">
        <v>87</v>
      </c>
      <c r="B99" s="2">
        <v>1805.1</v>
      </c>
      <c r="C99" s="2">
        <v>1754.2</v>
      </c>
    </row>
    <row r="100" spans="1:3" x14ac:dyDescent="0.25">
      <c r="A100" s="2">
        <v>88</v>
      </c>
      <c r="B100" s="2">
        <v>1777.2</v>
      </c>
      <c r="C100" s="2">
        <v>1757</v>
      </c>
    </row>
    <row r="101" spans="1:3" x14ac:dyDescent="0.25">
      <c r="A101" s="2">
        <v>89</v>
      </c>
      <c r="B101" s="2">
        <v>1770.5</v>
      </c>
      <c r="C101" s="2">
        <v>1799.3</v>
      </c>
    </row>
    <row r="102" spans="1:3" x14ac:dyDescent="0.25">
      <c r="A102" s="2">
        <v>90</v>
      </c>
      <c r="B102" s="2">
        <v>1794.9</v>
      </c>
      <c r="C102" s="2">
        <v>1806.2</v>
      </c>
    </row>
    <row r="103" spans="1:3" x14ac:dyDescent="0.25">
      <c r="A103" s="2">
        <v>91</v>
      </c>
      <c r="B103" s="2">
        <v>1802.6</v>
      </c>
      <c r="C103" s="2">
        <v>1779.1</v>
      </c>
    </row>
    <row r="104" spans="1:3" x14ac:dyDescent="0.25">
      <c r="A104" s="2">
        <v>92</v>
      </c>
      <c r="B104" s="2">
        <v>1802.8</v>
      </c>
      <c r="C104" s="2">
        <v>1777</v>
      </c>
    </row>
    <row r="105" spans="1:3" x14ac:dyDescent="0.25">
      <c r="A105" s="2">
        <v>93</v>
      </c>
      <c r="B105" s="2">
        <v>1782</v>
      </c>
      <c r="C105" s="2">
        <v>1792.6</v>
      </c>
    </row>
    <row r="106" spans="1:3" x14ac:dyDescent="0.25">
      <c r="A106" s="2">
        <v>94</v>
      </c>
      <c r="B106" s="2">
        <v>1803.5</v>
      </c>
      <c r="C106" s="2">
        <v>1785.1</v>
      </c>
    </row>
    <row r="107" spans="1:3" x14ac:dyDescent="0.25">
      <c r="A107" s="2">
        <v>95</v>
      </c>
      <c r="B107" s="2">
        <v>1808.4</v>
      </c>
      <c r="C107" s="2">
        <v>1787.9</v>
      </c>
    </row>
    <row r="108" spans="1:3" x14ac:dyDescent="0.25">
      <c r="A108" s="2">
        <v>96</v>
      </c>
      <c r="B108" s="2">
        <v>1794.2</v>
      </c>
      <c r="C108" s="2">
        <v>1785.9</v>
      </c>
    </row>
    <row r="109" spans="1:3" x14ac:dyDescent="0.25">
      <c r="A109" s="2">
        <v>97</v>
      </c>
      <c r="B109" s="2">
        <v>1797.4</v>
      </c>
      <c r="C109" s="2">
        <v>1771.2</v>
      </c>
    </row>
    <row r="110" spans="1:3" x14ac:dyDescent="0.25">
      <c r="A110" s="2">
        <v>98</v>
      </c>
      <c r="B110" s="2">
        <v>1782.9</v>
      </c>
      <c r="C110" s="2">
        <v>1777.1</v>
      </c>
    </row>
    <row r="111" spans="1:3" x14ac:dyDescent="0.25">
      <c r="A111" s="2">
        <v>99</v>
      </c>
      <c r="B111" s="2">
        <v>1780.4</v>
      </c>
      <c r="C111" s="2">
        <v>1783.7</v>
      </c>
    </row>
    <row r="112" spans="1:3" x14ac:dyDescent="0.25">
      <c r="A112" s="2">
        <v>100</v>
      </c>
      <c r="B112" s="2">
        <v>1781.6</v>
      </c>
      <c r="C112" s="2">
        <v>1779.8</v>
      </c>
    </row>
    <row r="113" spans="1:3" x14ac:dyDescent="0.25">
      <c r="A113" s="2">
        <v>101</v>
      </c>
      <c r="B113" s="2">
        <v>1797.9</v>
      </c>
      <c r="C113" s="2">
        <v>1768.6</v>
      </c>
    </row>
    <row r="114" spans="1:3" x14ac:dyDescent="0.25">
      <c r="A114" s="2">
        <v>102</v>
      </c>
      <c r="B114" s="2">
        <v>1783.9</v>
      </c>
      <c r="C114" s="2">
        <v>1787.5</v>
      </c>
    </row>
    <row r="115" spans="1:3" x14ac:dyDescent="0.25">
      <c r="A115" s="2">
        <v>103</v>
      </c>
      <c r="B115" s="2">
        <v>1766.9</v>
      </c>
      <c r="C115" s="2">
        <v>1776.4</v>
      </c>
    </row>
    <row r="116" spans="1:3" x14ac:dyDescent="0.25">
      <c r="A116" s="2">
        <v>104</v>
      </c>
      <c r="B116" s="2">
        <v>1784.9</v>
      </c>
      <c r="C116" s="2">
        <v>1776.8</v>
      </c>
    </row>
    <row r="117" spans="1:3" x14ac:dyDescent="0.25">
      <c r="A117" s="2">
        <v>105</v>
      </c>
      <c r="B117" s="2">
        <v>1778.6</v>
      </c>
      <c r="C117" s="2">
        <v>1779.9</v>
      </c>
    </row>
    <row r="118" spans="1:3" x14ac:dyDescent="0.25">
      <c r="A118" s="2">
        <v>106</v>
      </c>
      <c r="B118" s="2">
        <v>1771.6</v>
      </c>
      <c r="C118" s="2">
        <v>1755.8</v>
      </c>
    </row>
    <row r="119" spans="1:3" x14ac:dyDescent="0.25">
      <c r="A119" s="2">
        <v>107</v>
      </c>
      <c r="B119" s="2">
        <v>1788.9</v>
      </c>
      <c r="C119" s="2">
        <v>1746.6</v>
      </c>
    </row>
    <row r="120" spans="1:3" x14ac:dyDescent="0.25">
      <c r="A120" s="2">
        <v>108</v>
      </c>
      <c r="B120" s="2">
        <v>1779.4</v>
      </c>
      <c r="C120" s="2">
        <v>1753.7</v>
      </c>
    </row>
    <row r="121" spans="1:3" x14ac:dyDescent="0.25">
      <c r="A121" s="2">
        <v>109</v>
      </c>
      <c r="B121" s="2">
        <v>1777.8</v>
      </c>
      <c r="C121" s="2">
        <v>1768.5</v>
      </c>
    </row>
    <row r="122" spans="1:3" x14ac:dyDescent="0.25">
      <c r="A122" s="2">
        <v>110</v>
      </c>
      <c r="B122" s="2">
        <v>1768.2</v>
      </c>
      <c r="C122" s="2">
        <v>1788</v>
      </c>
    </row>
    <row r="123" spans="1:3" x14ac:dyDescent="0.25">
      <c r="A123" s="2">
        <v>111</v>
      </c>
      <c r="B123" s="2">
        <v>1768.6</v>
      </c>
      <c r="C123" s="2">
        <v>1784.5</v>
      </c>
    </row>
    <row r="124" spans="1:3" x14ac:dyDescent="0.25">
      <c r="A124" s="2">
        <v>112</v>
      </c>
      <c r="B124" s="2">
        <v>1778</v>
      </c>
      <c r="C124" s="2">
        <v>1769.2</v>
      </c>
    </row>
    <row r="125" spans="1:3" x14ac:dyDescent="0.25">
      <c r="A125" s="2">
        <v>113</v>
      </c>
      <c r="B125" s="2">
        <v>1756.9</v>
      </c>
      <c r="C125" s="2">
        <v>1760.8</v>
      </c>
    </row>
    <row r="126" spans="1:3" x14ac:dyDescent="0.25">
      <c r="A126" s="2">
        <v>114</v>
      </c>
      <c r="B126" s="2">
        <v>1776.6</v>
      </c>
      <c r="C126" s="2">
        <v>1755.7</v>
      </c>
    </row>
    <row r="127" spans="1:3" x14ac:dyDescent="0.25">
      <c r="A127" s="2">
        <v>115</v>
      </c>
      <c r="B127" s="2">
        <v>1753.3</v>
      </c>
      <c r="C127" s="2">
        <v>1757.1</v>
      </c>
    </row>
    <row r="128" spans="1:3" x14ac:dyDescent="0.25">
      <c r="A128" s="2">
        <v>116</v>
      </c>
      <c r="B128" s="2">
        <v>1761.7</v>
      </c>
      <c r="C128" s="2">
        <v>1764.1</v>
      </c>
    </row>
    <row r="129" spans="1:3" x14ac:dyDescent="0.25">
      <c r="A129" s="2">
        <v>117</v>
      </c>
      <c r="B129" s="2">
        <v>1774.2</v>
      </c>
      <c r="C129" s="2">
        <v>1750.5</v>
      </c>
    </row>
    <row r="130" spans="1:3" x14ac:dyDescent="0.25">
      <c r="A130" s="2">
        <v>118</v>
      </c>
      <c r="B130" s="2">
        <v>1755</v>
      </c>
      <c r="C130" s="2">
        <v>1766.1</v>
      </c>
    </row>
    <row r="131" spans="1:3" x14ac:dyDescent="0.25">
      <c r="A131" s="2">
        <v>119</v>
      </c>
      <c r="B131" s="2">
        <v>1751.2</v>
      </c>
      <c r="C131" s="2">
        <v>1777.3</v>
      </c>
    </row>
    <row r="133" spans="1:3" x14ac:dyDescent="0.25">
      <c r="A133" s="2" t="s">
        <v>34</v>
      </c>
      <c r="B133" s="2">
        <f>AVERAGE(B12:B42,B101:B131)+profile_1_baseline_offset_</f>
        <v>1773.9967741935477</v>
      </c>
      <c r="C133" s="2">
        <f>AVERAGE(C12:C42,C101:C131)+profile_2_baseline_offset_</f>
        <v>1785.6419354838711</v>
      </c>
    </row>
    <row r="134" spans="1:3" x14ac:dyDescent="0.25">
      <c r="A134" s="2" t="s">
        <v>33</v>
      </c>
      <c r="B134" s="2">
        <f>MIN(B12:B131)+_xlfn.SINGLE(profile_1_min_offset_)</f>
        <v>1373.3</v>
      </c>
      <c r="C134" s="2">
        <f>MIN(C12:C131)+_xlfn.SINGLE(profile_2_min_offset_)</f>
        <v>1359.5</v>
      </c>
    </row>
    <row r="135" spans="1:3" x14ac:dyDescent="0.25">
      <c r="A135" s="2" t="s">
        <v>36</v>
      </c>
      <c r="B135" s="2">
        <f>B134+(B133-B134)/2</f>
        <v>1573.6483870967738</v>
      </c>
      <c r="C135" s="2">
        <f>C134+(C133-C134)/2</f>
        <v>1572.5709677419354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C4E7C-9BE0-4252-A2CC-1727B87CB5E9}">
  <dimension ref="A1:K47"/>
  <sheetViews>
    <sheetView workbookViewId="0">
      <selection activeCell="J16" sqref="J16"/>
    </sheetView>
  </sheetViews>
  <sheetFormatPr defaultColWidth="8.85546875" defaultRowHeight="15" x14ac:dyDescent="0.25"/>
  <cols>
    <col min="1" max="1" width="30.42578125" bestFit="1" customWidth="1"/>
    <col min="2" max="2" width="16.140625" bestFit="1" customWidth="1"/>
    <col min="3" max="3" width="31" bestFit="1" customWidth="1"/>
    <col min="4" max="4" width="30.42578125" customWidth="1"/>
    <col min="5" max="5" width="16.85546875" customWidth="1"/>
    <col min="6" max="6" width="24.42578125" bestFit="1" customWidth="1"/>
    <col min="7" max="7" width="24.85546875" bestFit="1" customWidth="1"/>
    <col min="8" max="8" width="23.85546875" bestFit="1" customWidth="1"/>
    <col min="9" max="9" width="14" bestFit="1" customWidth="1"/>
  </cols>
  <sheetData>
    <row r="1" spans="1:11" ht="26.25" x14ac:dyDescent="0.4">
      <c r="A1" s="60" t="s">
        <v>84</v>
      </c>
      <c r="B1" s="60"/>
    </row>
    <row r="2" spans="1:11" ht="15" customHeight="1" x14ac:dyDescent="0.4">
      <c r="A2" s="4"/>
      <c r="B2" s="23"/>
      <c r="K2" t="s">
        <v>161</v>
      </c>
    </row>
    <row r="3" spans="1:11" ht="15" customHeight="1" x14ac:dyDescent="0.25">
      <c r="A3" s="16" t="s">
        <v>92</v>
      </c>
      <c r="B3" s="16" t="s">
        <v>94</v>
      </c>
      <c r="C3" s="16" t="s">
        <v>93</v>
      </c>
      <c r="D3" s="16" t="s">
        <v>91</v>
      </c>
    </row>
    <row r="4" spans="1:11" x14ac:dyDescent="0.25">
      <c r="A4" s="25">
        <f>H45+H46</f>
        <v>0.33053823970705787</v>
      </c>
      <c r="B4" s="25">
        <f>H45</f>
        <v>-1.9678425422844864E-3</v>
      </c>
      <c r="C4" s="25">
        <f>H45-H46</f>
        <v>-0.33447392479162685</v>
      </c>
      <c r="D4" s="25">
        <f>I47</f>
        <v>0.63112962660695615</v>
      </c>
    </row>
    <row r="6" spans="1:11" x14ac:dyDescent="0.25">
      <c r="A6" s="1" t="s">
        <v>10</v>
      </c>
      <c r="B6" s="1" t="s">
        <v>86</v>
      </c>
    </row>
    <row r="7" spans="1:11" x14ac:dyDescent="0.25">
      <c r="A7" s="2" t="s">
        <v>87</v>
      </c>
      <c r="B7" s="2">
        <v>5</v>
      </c>
    </row>
    <row r="8" spans="1:11" x14ac:dyDescent="0.25">
      <c r="A8" s="2" t="s">
        <v>88</v>
      </c>
      <c r="B8" s="2">
        <v>2.5</v>
      </c>
    </row>
    <row r="9" spans="1:11" x14ac:dyDescent="0.25">
      <c r="A9" s="2" t="s">
        <v>83</v>
      </c>
      <c r="B9" s="2">
        <v>8</v>
      </c>
    </row>
    <row r="10" spans="1:11" x14ac:dyDescent="0.25">
      <c r="A10" s="2" t="s">
        <v>77</v>
      </c>
      <c r="B10" s="2">
        <v>120</v>
      </c>
    </row>
    <row r="12" spans="1:11" x14ac:dyDescent="0.25">
      <c r="A12" s="1" t="s">
        <v>12</v>
      </c>
      <c r="B12" s="1" t="s">
        <v>86</v>
      </c>
    </row>
    <row r="13" spans="1:11" x14ac:dyDescent="0.25">
      <c r="A13" s="2" t="s">
        <v>89</v>
      </c>
      <c r="B13" s="3">
        <f>(SUM(F21:F39)-(slice_thk_+slice_gap_)*SUM(A21:A39))/19</f>
        <v>-104.96457883423895</v>
      </c>
    </row>
    <row r="16" spans="1:11" x14ac:dyDescent="0.25">
      <c r="A16" s="1" t="s">
        <v>79</v>
      </c>
      <c r="B16" s="1" t="s">
        <v>78</v>
      </c>
      <c r="C16" s="1" t="s">
        <v>80</v>
      </c>
      <c r="D16" s="1" t="s">
        <v>81</v>
      </c>
      <c r="E16" s="1" t="s">
        <v>90</v>
      </c>
      <c r="F16" s="1" t="s">
        <v>82</v>
      </c>
      <c r="G16" s="1" t="s">
        <v>85</v>
      </c>
      <c r="H16" s="1" t="s">
        <v>96</v>
      </c>
      <c r="I16" s="1" t="s">
        <v>95</v>
      </c>
    </row>
    <row r="17" spans="1:9" x14ac:dyDescent="0.25">
      <c r="A17" s="2">
        <v>1</v>
      </c>
      <c r="B17" s="2"/>
      <c r="C17" s="2"/>
      <c r="D17" s="2" t="str">
        <f t="shared" ref="D17:D43" si="0">IF(ISBLANK(B17),"",rda_/C17)</f>
        <v/>
      </c>
      <c r="E17" s="2">
        <v>-1</v>
      </c>
      <c r="F17" s="2" t="str">
        <f t="shared" ref="F17:F29" si="1">IF(ISBLANK(B17),"",E17*SQRT((B17*D17)^2-angled_rod_sep_^2)/2)</f>
        <v/>
      </c>
      <c r="G17" s="2" t="str">
        <f>IF(ISBLANK(B17),"",A17*(slice_thk_+slice_gap_)+slice_offset_)</f>
        <v/>
      </c>
      <c r="H17" s="2" t="str">
        <f>IF(ISBLANK(B17),"",G17-F17)</f>
        <v/>
      </c>
      <c r="I17" s="2" t="str">
        <f>IF(ISBLANK(B17),"",ABS(H17))</f>
        <v/>
      </c>
    </row>
    <row r="18" spans="1:9" x14ac:dyDescent="0.25">
      <c r="A18" s="2">
        <v>2</v>
      </c>
      <c r="B18" s="2"/>
      <c r="C18" s="2"/>
      <c r="D18" s="2" t="str">
        <f t="shared" si="0"/>
        <v/>
      </c>
      <c r="E18" s="2">
        <v>-1</v>
      </c>
      <c r="F18" s="2" t="str">
        <f t="shared" si="1"/>
        <v/>
      </c>
      <c r="G18" s="2" t="str">
        <f>IF(ISBLANK(B18),"",A18*(slice_thk_+slice_gap_)+slice_offset_)</f>
        <v/>
      </c>
      <c r="H18" s="2" t="str">
        <f t="shared" ref="H18:H43" si="2">IF(ISBLANK(B18),"",G18-F18)</f>
        <v/>
      </c>
      <c r="I18" s="2" t="str">
        <f t="shared" ref="I18:I43" si="3">IF(ISBLANK(B18),"",ABS(H18))</f>
        <v/>
      </c>
    </row>
    <row r="19" spans="1:9" x14ac:dyDescent="0.25">
      <c r="A19" s="2">
        <v>3</v>
      </c>
      <c r="B19" s="2"/>
      <c r="C19" s="2"/>
      <c r="D19" s="2" t="str">
        <f t="shared" si="0"/>
        <v/>
      </c>
      <c r="E19" s="2">
        <v>-1</v>
      </c>
      <c r="F19" s="2" t="str">
        <f t="shared" si="1"/>
        <v/>
      </c>
      <c r="G19" s="2" t="str">
        <f>IF(ISBLANK(B19),"",A19*(slice_thk_+slice_gap_)+slice_offset_)</f>
        <v/>
      </c>
      <c r="H19" s="2" t="str">
        <f t="shared" si="2"/>
        <v/>
      </c>
      <c r="I19" s="2" t="str">
        <f t="shared" si="3"/>
        <v/>
      </c>
    </row>
    <row r="20" spans="1:9" x14ac:dyDescent="0.25">
      <c r="A20" s="2">
        <v>4</v>
      </c>
      <c r="B20" s="2"/>
      <c r="C20" s="2"/>
      <c r="D20" s="2" t="str">
        <f t="shared" si="0"/>
        <v/>
      </c>
      <c r="E20" s="2">
        <v>-1</v>
      </c>
      <c r="F20" s="2" t="str">
        <f t="shared" si="1"/>
        <v/>
      </c>
      <c r="G20" s="2" t="str">
        <f>IF(ISBLANK(B20),"",A20*(slice_thk_+slice_gap_)+slice_offset_)</f>
        <v/>
      </c>
      <c r="H20" s="2" t="str">
        <f t="shared" si="2"/>
        <v/>
      </c>
      <c r="I20" s="2" t="str">
        <f t="shared" si="3"/>
        <v/>
      </c>
    </row>
    <row r="21" spans="1:9" x14ac:dyDescent="0.25">
      <c r="A21" s="2">
        <v>5</v>
      </c>
      <c r="B21" s="2">
        <v>134.61199999999999</v>
      </c>
      <c r="C21" s="2">
        <v>120.267</v>
      </c>
      <c r="D21" s="2">
        <f t="shared" si="0"/>
        <v>0.99777993963431366</v>
      </c>
      <c r="E21" s="2">
        <v>-1</v>
      </c>
      <c r="F21" s="2">
        <f t="shared" si="1"/>
        <v>-67.037346180458485</v>
      </c>
      <c r="G21" s="2">
        <f>IF(ISBLANK(B21),"",A21*(slice_thk_+slice_gap_)+slice_offset_)</f>
        <v>-67.464578834238949</v>
      </c>
      <c r="H21" s="2">
        <f t="shared" si="2"/>
        <v>-0.42723265378046449</v>
      </c>
      <c r="I21" s="2">
        <f t="shared" si="3"/>
        <v>0.42723265378046449</v>
      </c>
    </row>
    <row r="22" spans="1:9" x14ac:dyDescent="0.25">
      <c r="A22" s="2">
        <v>6</v>
      </c>
      <c r="B22" s="2">
        <v>119.627</v>
      </c>
      <c r="C22" s="2">
        <v>119.768</v>
      </c>
      <c r="D22" s="2">
        <f t="shared" si="0"/>
        <v>1.0019370783514796</v>
      </c>
      <c r="E22" s="2">
        <v>-1</v>
      </c>
      <c r="F22" s="2">
        <f t="shared" si="1"/>
        <v>-59.795723942781422</v>
      </c>
      <c r="G22" s="2" cm="1">
        <f t="array" ref="G22">IF(ISBLANK(B22),"",A22*(slice_thk_+slice_gap_)+slice_offset_)</f>
        <v>-59.964578834238949</v>
      </c>
      <c r="H22" s="2">
        <f t="shared" si="2"/>
        <v>-0.16885489145752786</v>
      </c>
      <c r="I22" s="2">
        <f t="shared" si="3"/>
        <v>0.16885489145752786</v>
      </c>
    </row>
    <row r="23" spans="1:9" x14ac:dyDescent="0.25">
      <c r="A23" s="2">
        <v>7</v>
      </c>
      <c r="B23" s="2">
        <v>104.203</v>
      </c>
      <c r="C23" s="2">
        <v>120.26300000000001</v>
      </c>
      <c r="D23" s="2">
        <f t="shared" si="0"/>
        <v>0.99781312623167551</v>
      </c>
      <c r="E23" s="2">
        <v>-1</v>
      </c>
      <c r="F23" s="2">
        <f t="shared" si="1"/>
        <v>-51.833449207631993</v>
      </c>
      <c r="G23" s="2">
        <f t="shared" ref="G23:G29" si="4">IF(ISBLANK(B23),"",A23*(slice_thk_+slice_gap_)+slice_offset_)</f>
        <v>-52.464578834238949</v>
      </c>
      <c r="H23" s="2">
        <f t="shared" si="2"/>
        <v>-0.63112962660695615</v>
      </c>
      <c r="I23" s="2">
        <f t="shared" si="3"/>
        <v>0.63112962660695615</v>
      </c>
    </row>
    <row r="24" spans="1:9" x14ac:dyDescent="0.25">
      <c r="A24" s="2">
        <v>8</v>
      </c>
      <c r="B24" s="2">
        <v>90.209000000000003</v>
      </c>
      <c r="C24" s="2">
        <v>119.812</v>
      </c>
      <c r="D24" s="2">
        <f t="shared" si="0"/>
        <v>1.0015691249624412</v>
      </c>
      <c r="E24" s="2">
        <v>-1</v>
      </c>
      <c r="F24" s="2">
        <f t="shared" si="1"/>
        <v>-44.997838113652378</v>
      </c>
      <c r="G24" s="2">
        <f t="shared" si="4"/>
        <v>-44.964578834238949</v>
      </c>
      <c r="H24" s="2">
        <f t="shared" si="2"/>
        <v>3.3259279413428544E-2</v>
      </c>
      <c r="I24" s="2">
        <f t="shared" si="3"/>
        <v>3.3259279413428544E-2</v>
      </c>
    </row>
    <row r="25" spans="1:9" x14ac:dyDescent="0.25">
      <c r="A25" s="2">
        <v>9</v>
      </c>
      <c r="B25" s="2">
        <v>75.090999999999994</v>
      </c>
      <c r="C25" s="2">
        <v>119.935</v>
      </c>
      <c r="D25" s="2">
        <f t="shared" si="0"/>
        <v>1.0005419602284571</v>
      </c>
      <c r="E25" s="2">
        <v>-1</v>
      </c>
      <c r="F25" s="2">
        <f t="shared" si="1"/>
        <v>-37.352281704910766</v>
      </c>
      <c r="G25" s="2">
        <f t="shared" si="4"/>
        <v>-37.464578834238949</v>
      </c>
      <c r="H25" s="2">
        <f t="shared" si="2"/>
        <v>-0.11229712932818359</v>
      </c>
      <c r="I25" s="2">
        <f t="shared" si="3"/>
        <v>0.11229712932818359</v>
      </c>
    </row>
    <row r="26" spans="1:9" x14ac:dyDescent="0.25">
      <c r="A26" s="2">
        <v>10</v>
      </c>
      <c r="B26" s="2">
        <v>60.552999999999997</v>
      </c>
      <c r="C26" s="2">
        <v>120.021</v>
      </c>
      <c r="D26" s="2">
        <f t="shared" si="0"/>
        <v>0.99982503061964156</v>
      </c>
      <c r="E26" s="2">
        <v>-1</v>
      </c>
      <c r="F26" s="2">
        <f t="shared" si="1"/>
        <v>-30.00576116666258</v>
      </c>
      <c r="G26" s="2">
        <f t="shared" si="4"/>
        <v>-29.964578834238949</v>
      </c>
      <c r="H26" s="2">
        <f t="shared" si="2"/>
        <v>4.1182332423630896E-2</v>
      </c>
      <c r="I26" s="2">
        <f t="shared" si="3"/>
        <v>4.1182332423630896E-2</v>
      </c>
    </row>
    <row r="27" spans="1:9" x14ac:dyDescent="0.25">
      <c r="A27" s="2">
        <v>11</v>
      </c>
      <c r="B27" s="2">
        <v>45.567</v>
      </c>
      <c r="C27" s="2">
        <v>119.873</v>
      </c>
      <c r="D27" s="2">
        <f t="shared" si="0"/>
        <v>1.0010594545894405</v>
      </c>
      <c r="E27" s="2">
        <v>-1</v>
      </c>
      <c r="F27" s="2">
        <f t="shared" si="1"/>
        <v>-22.454138927027195</v>
      </c>
      <c r="G27" s="2">
        <f t="shared" si="4"/>
        <v>-22.464578834238949</v>
      </c>
      <c r="H27" s="2">
        <f t="shared" si="2"/>
        <v>-1.0439907211754473E-2</v>
      </c>
      <c r="I27" s="2">
        <f t="shared" si="3"/>
        <v>1.0439907211754473E-2</v>
      </c>
    </row>
    <row r="28" spans="1:9" x14ac:dyDescent="0.25">
      <c r="A28" s="2">
        <v>12</v>
      </c>
      <c r="B28" s="2">
        <v>30.652999999999999</v>
      </c>
      <c r="C28" s="2">
        <v>119.874</v>
      </c>
      <c r="D28" s="2">
        <f t="shared" si="0"/>
        <v>1.0010511036588419</v>
      </c>
      <c r="E28" s="2">
        <v>-1</v>
      </c>
      <c r="F28" s="2">
        <f t="shared" si="1"/>
        <v>-14.812011127490951</v>
      </c>
      <c r="G28" s="2">
        <f t="shared" si="4"/>
        <v>-14.964578834238949</v>
      </c>
      <c r="H28" s="2">
        <f t="shared" si="2"/>
        <v>-0.15256770674799824</v>
      </c>
      <c r="I28" s="2">
        <f t="shared" si="3"/>
        <v>0.15256770674799824</v>
      </c>
    </row>
    <row r="29" spans="1:9" x14ac:dyDescent="0.25">
      <c r="A29" s="2">
        <v>13</v>
      </c>
      <c r="B29" s="2">
        <v>16.776</v>
      </c>
      <c r="C29" s="2">
        <v>119.827</v>
      </c>
      <c r="D29" s="2">
        <f t="shared" si="0"/>
        <v>1.0014437480701344</v>
      </c>
      <c r="E29" s="2">
        <v>-1</v>
      </c>
      <c r="F29" s="2">
        <f t="shared" si="1"/>
        <v>-7.3865993989237966</v>
      </c>
      <c r="G29" s="2">
        <f t="shared" si="4"/>
        <v>-7.4645788342389494</v>
      </c>
      <c r="H29" s="2">
        <f t="shared" si="2"/>
        <v>-7.7979435315152834E-2</v>
      </c>
      <c r="I29" s="2">
        <f t="shared" si="3"/>
        <v>7.7979435315152834E-2</v>
      </c>
    </row>
    <row r="30" spans="1:9" x14ac:dyDescent="0.25">
      <c r="A30" s="2">
        <v>14</v>
      </c>
      <c r="B30" s="2">
        <v>7.931</v>
      </c>
      <c r="C30" s="2">
        <v>119.658</v>
      </c>
      <c r="D30" s="2">
        <f t="shared" si="0"/>
        <v>1.0028581457152885</v>
      </c>
      <c r="E30" s="2">
        <v>1</v>
      </c>
      <c r="F30" s="2"/>
      <c r="G30" s="2"/>
      <c r="H30" s="2"/>
      <c r="I30" s="2"/>
    </row>
    <row r="31" spans="1:9" x14ac:dyDescent="0.25">
      <c r="A31" s="2">
        <v>15</v>
      </c>
      <c r="B31" s="2">
        <v>17</v>
      </c>
      <c r="C31" s="2">
        <v>120.017</v>
      </c>
      <c r="D31" s="2">
        <f t="shared" si="0"/>
        <v>0.99985835339993501</v>
      </c>
      <c r="E31" s="2">
        <v>1</v>
      </c>
      <c r="F31" s="2">
        <f t="shared" ref="F31:F43" si="5">IF(ISBLANK(B31),"",E31*SQRT((B31*D31)^2-angled_rod_sep_^2)/2)</f>
        <v>7.4986354435922031</v>
      </c>
      <c r="G31" s="2">
        <f t="shared" ref="G31:G43" si="6">IF(ISBLANK(B31),"",A31*(slice_thk_+slice_gap_)+slice_offset_)</f>
        <v>7.5354211657610506</v>
      </c>
      <c r="H31" s="2">
        <f t="shared" si="2"/>
        <v>3.6785722168847457E-2</v>
      </c>
      <c r="I31" s="2">
        <f t="shared" si="3"/>
        <v>3.6785722168847457E-2</v>
      </c>
    </row>
    <row r="32" spans="1:9" x14ac:dyDescent="0.25">
      <c r="A32" s="2">
        <v>16</v>
      </c>
      <c r="B32" s="2">
        <v>30.082999999999998</v>
      </c>
      <c r="C32" s="2">
        <v>119.96899999999999</v>
      </c>
      <c r="D32" s="2">
        <f t="shared" si="0"/>
        <v>1.0002584000866892</v>
      </c>
      <c r="E32" s="2">
        <v>1</v>
      </c>
      <c r="F32" s="2">
        <f t="shared" si="5"/>
        <v>14.503918839469407</v>
      </c>
      <c r="G32" s="2">
        <f t="shared" si="6"/>
        <v>15.035421165761051</v>
      </c>
      <c r="H32" s="2">
        <f t="shared" si="2"/>
        <v>0.53150232629164407</v>
      </c>
      <c r="I32" s="2">
        <f t="shared" si="3"/>
        <v>0.53150232629164407</v>
      </c>
    </row>
    <row r="33" spans="1:9" x14ac:dyDescent="0.25">
      <c r="A33" s="2">
        <v>17</v>
      </c>
      <c r="B33" s="2">
        <v>45.929000000000002</v>
      </c>
      <c r="C33" s="2">
        <v>120.017</v>
      </c>
      <c r="D33" s="2">
        <f t="shared" si="0"/>
        <v>0.99985835339993501</v>
      </c>
      <c r="E33" s="2">
        <v>1</v>
      </c>
      <c r="F33" s="2">
        <f t="shared" si="5"/>
        <v>22.610149733889351</v>
      </c>
      <c r="G33" s="2">
        <f t="shared" si="6"/>
        <v>22.535421165761051</v>
      </c>
      <c r="H33" s="2">
        <f t="shared" si="2"/>
        <v>-7.472856812830031E-2</v>
      </c>
      <c r="I33" s="2">
        <f t="shared" si="3"/>
        <v>7.472856812830031E-2</v>
      </c>
    </row>
    <row r="34" spans="1:9" x14ac:dyDescent="0.25">
      <c r="A34" s="2">
        <v>18</v>
      </c>
      <c r="B34" s="2">
        <v>59.970999999999997</v>
      </c>
      <c r="C34" s="2">
        <v>120.76</v>
      </c>
      <c r="D34" s="2">
        <f t="shared" si="0"/>
        <v>0.99370652533951631</v>
      </c>
      <c r="E34" s="2">
        <v>1</v>
      </c>
      <c r="F34" s="2">
        <f t="shared" si="5"/>
        <v>29.527081068929345</v>
      </c>
      <c r="G34" s="2">
        <f t="shared" si="6"/>
        <v>30.035421165761051</v>
      </c>
      <c r="H34" s="2">
        <f t="shared" si="2"/>
        <v>0.50834009683170578</v>
      </c>
      <c r="I34" s="2">
        <f t="shared" si="3"/>
        <v>0.50834009683170578</v>
      </c>
    </row>
    <row r="35" spans="1:9" x14ac:dyDescent="0.25">
      <c r="A35" s="2">
        <v>19</v>
      </c>
      <c r="B35" s="2">
        <v>75.537999999999997</v>
      </c>
      <c r="C35" s="2">
        <v>119.917</v>
      </c>
      <c r="D35" s="2">
        <f t="shared" si="0"/>
        <v>1.0006921454005686</v>
      </c>
      <c r="E35" s="2">
        <v>1</v>
      </c>
      <c r="F35" s="2">
        <f t="shared" si="5"/>
        <v>37.582878170251959</v>
      </c>
      <c r="G35" s="2">
        <f t="shared" si="6"/>
        <v>37.535421165761051</v>
      </c>
      <c r="H35" s="2">
        <f t="shared" si="2"/>
        <v>-4.7457004490908616E-2</v>
      </c>
      <c r="I35" s="2">
        <f t="shared" si="3"/>
        <v>4.7457004490908616E-2</v>
      </c>
    </row>
    <row r="36" spans="1:9" x14ac:dyDescent="0.25">
      <c r="A36" s="2">
        <v>20</v>
      </c>
      <c r="B36" s="2">
        <v>90.585999999999999</v>
      </c>
      <c r="C36" s="2">
        <v>120.01900000000001</v>
      </c>
      <c r="D36" s="2">
        <f t="shared" si="0"/>
        <v>0.99984169173214232</v>
      </c>
      <c r="E36" s="2">
        <v>1</v>
      </c>
      <c r="F36" s="2">
        <f t="shared" si="5"/>
        <v>45.108828133398596</v>
      </c>
      <c r="G36" s="2">
        <f t="shared" si="6"/>
        <v>45.035421165761051</v>
      </c>
      <c r="H36" s="2">
        <f t="shared" si="2"/>
        <v>-7.3406967637545506E-2</v>
      </c>
      <c r="I36" s="2">
        <f t="shared" si="3"/>
        <v>7.3406967637545506E-2</v>
      </c>
    </row>
    <row r="37" spans="1:9" x14ac:dyDescent="0.25">
      <c r="A37" s="2">
        <v>21</v>
      </c>
      <c r="B37" s="2">
        <v>105.973</v>
      </c>
      <c r="C37" s="2">
        <v>119.76900000000001</v>
      </c>
      <c r="D37" s="2">
        <f t="shared" si="0"/>
        <v>1.0019287127720862</v>
      </c>
      <c r="E37" s="2">
        <v>1</v>
      </c>
      <c r="F37" s="2">
        <f t="shared" si="5"/>
        <v>52.937790049262283</v>
      </c>
      <c r="G37" s="2">
        <f t="shared" si="6"/>
        <v>52.535421165761051</v>
      </c>
      <c r="H37" s="2">
        <f t="shared" si="2"/>
        <v>-0.40236888350123223</v>
      </c>
      <c r="I37" s="2">
        <f t="shared" si="3"/>
        <v>0.40236888350123223</v>
      </c>
    </row>
    <row r="38" spans="1:9" x14ac:dyDescent="0.25">
      <c r="A38" s="2">
        <v>22</v>
      </c>
      <c r="B38" s="2">
        <v>119.419</v>
      </c>
      <c r="C38" s="2">
        <v>119.893</v>
      </c>
      <c r="D38" s="2">
        <f t="shared" si="0"/>
        <v>1.0008924624456808</v>
      </c>
      <c r="E38" s="2">
        <v>1</v>
      </c>
      <c r="F38" s="2">
        <f t="shared" si="5"/>
        <v>59.628775668046622</v>
      </c>
      <c r="G38" s="2">
        <f t="shared" si="6"/>
        <v>60.035421165761051</v>
      </c>
      <c r="H38" s="2">
        <f t="shared" si="2"/>
        <v>0.40664549771442893</v>
      </c>
      <c r="I38" s="2">
        <f t="shared" si="3"/>
        <v>0.40664549771442893</v>
      </c>
    </row>
    <row r="39" spans="1:9" x14ac:dyDescent="0.25">
      <c r="A39" s="2">
        <v>23</v>
      </c>
      <c r="B39" s="2">
        <v>134.01599999999999</v>
      </c>
      <c r="C39" s="2">
        <v>119.89</v>
      </c>
      <c r="D39" s="2">
        <f t="shared" si="0"/>
        <v>1.0009175077154058</v>
      </c>
      <c r="E39" s="2">
        <v>1</v>
      </c>
      <c r="F39" s="2">
        <f t="shared" si="5"/>
        <v>66.950094812159833</v>
      </c>
      <c r="G39" s="2">
        <f t="shared" si="6"/>
        <v>67.535421165761051</v>
      </c>
      <c r="H39" s="2">
        <f t="shared" si="2"/>
        <v>0.58532635360121787</v>
      </c>
      <c r="I39" s="2">
        <f t="shared" si="3"/>
        <v>0.58532635360121787</v>
      </c>
    </row>
    <row r="40" spans="1:9" x14ac:dyDescent="0.25">
      <c r="A40" s="2">
        <v>24</v>
      </c>
      <c r="B40" s="2"/>
      <c r="C40" s="2"/>
      <c r="D40" s="2" t="str">
        <f t="shared" si="0"/>
        <v/>
      </c>
      <c r="E40" s="2">
        <v>1</v>
      </c>
      <c r="F40" s="2" t="str">
        <f t="shared" si="5"/>
        <v/>
      </c>
      <c r="G40" s="2" t="str">
        <f t="shared" si="6"/>
        <v/>
      </c>
      <c r="H40" s="2" t="str">
        <f t="shared" si="2"/>
        <v/>
      </c>
      <c r="I40" s="2" t="str">
        <f t="shared" si="3"/>
        <v/>
      </c>
    </row>
    <row r="41" spans="1:9" x14ac:dyDescent="0.25">
      <c r="A41" s="2">
        <v>25</v>
      </c>
      <c r="B41" s="2"/>
      <c r="C41" s="2"/>
      <c r="D41" s="2" t="str">
        <f t="shared" si="0"/>
        <v/>
      </c>
      <c r="E41" s="2">
        <v>1</v>
      </c>
      <c r="F41" s="2" t="str">
        <f t="shared" si="5"/>
        <v/>
      </c>
      <c r="G41" s="2" t="str">
        <f t="shared" si="6"/>
        <v/>
      </c>
      <c r="H41" s="2" t="str">
        <f t="shared" si="2"/>
        <v/>
      </c>
      <c r="I41" s="2" t="str">
        <f t="shared" si="3"/>
        <v/>
      </c>
    </row>
    <row r="42" spans="1:9" x14ac:dyDescent="0.25">
      <c r="A42" s="2">
        <v>26</v>
      </c>
      <c r="B42" s="2"/>
      <c r="C42" s="2"/>
      <c r="D42" s="2" t="str">
        <f t="shared" si="0"/>
        <v/>
      </c>
      <c r="E42" s="2">
        <v>1</v>
      </c>
      <c r="F42" s="2" t="str">
        <f t="shared" si="5"/>
        <v/>
      </c>
      <c r="G42" s="2" t="str">
        <f t="shared" si="6"/>
        <v/>
      </c>
      <c r="H42" s="2" t="str">
        <f t="shared" si="2"/>
        <v/>
      </c>
      <c r="I42" s="2" t="str">
        <f t="shared" si="3"/>
        <v/>
      </c>
    </row>
    <row r="43" spans="1:9" x14ac:dyDescent="0.25">
      <c r="A43" s="2">
        <v>27</v>
      </c>
      <c r="B43" s="2"/>
      <c r="C43" s="2"/>
      <c r="D43" s="2" t="str">
        <f t="shared" si="0"/>
        <v/>
      </c>
      <c r="E43" s="2">
        <v>1</v>
      </c>
      <c r="F43" s="2" t="str">
        <f t="shared" si="5"/>
        <v/>
      </c>
      <c r="G43" s="2" t="str">
        <f t="shared" si="6"/>
        <v/>
      </c>
      <c r="H43" s="2" t="str">
        <f t="shared" si="2"/>
        <v/>
      </c>
      <c r="I43" s="2" t="str">
        <f t="shared" si="3"/>
        <v/>
      </c>
    </row>
    <row r="45" spans="1:9" x14ac:dyDescent="0.25">
      <c r="G45" s="1" t="s">
        <v>97</v>
      </c>
      <c r="H45" s="2">
        <f>AVERAGE(H17:H43)</f>
        <v>-1.9678425422844864E-3</v>
      </c>
      <c r="I45" s="24"/>
    </row>
    <row r="46" spans="1:9" x14ac:dyDescent="0.25">
      <c r="G46" s="1" t="s">
        <v>58</v>
      </c>
      <c r="H46" s="2">
        <f>STDEV(H18:H44)</f>
        <v>0.33250608224934236</v>
      </c>
      <c r="I46" s="24"/>
    </row>
    <row r="47" spans="1:9" x14ac:dyDescent="0.25">
      <c r="G47" s="1" t="s">
        <v>98</v>
      </c>
      <c r="H47" s="24"/>
      <c r="I47" s="2">
        <f>MAX(I17:I43)</f>
        <v>0.63112962660695615</v>
      </c>
    </row>
  </sheetData>
  <mergeCells count="1">
    <mergeCell ref="A1:B1"/>
  </mergeCells>
  <pageMargins left="0.7" right="0.7" top="0.75" bottom="0.75" header="0.3" footer="0.3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BACB6-539D-48D8-AC64-BBF3A7078945}">
  <dimension ref="A1:P111"/>
  <sheetViews>
    <sheetView workbookViewId="0">
      <selection sqref="A1:B1"/>
    </sheetView>
  </sheetViews>
  <sheetFormatPr defaultColWidth="8.85546875" defaultRowHeight="15" x14ac:dyDescent="0.25"/>
  <cols>
    <col min="1" max="1" width="24.42578125" bestFit="1" customWidth="1"/>
    <col min="2" max="5" width="12" bestFit="1" customWidth="1"/>
    <col min="6" max="6" width="11.28515625" bestFit="1" customWidth="1"/>
    <col min="7" max="7" width="8" bestFit="1" customWidth="1"/>
    <col min="8" max="9" width="7.85546875" bestFit="1" customWidth="1"/>
    <col min="10" max="10" width="18" bestFit="1" customWidth="1"/>
  </cols>
  <sheetData>
    <row r="1" spans="1:16" ht="26.25" x14ac:dyDescent="0.4">
      <c r="A1" s="60" t="s">
        <v>106</v>
      </c>
      <c r="B1" s="60"/>
    </row>
    <row r="3" spans="1:16" x14ac:dyDescent="0.25">
      <c r="A3" s="26" t="s">
        <v>101</v>
      </c>
      <c r="B3" s="27" t="s">
        <v>102</v>
      </c>
      <c r="C3" s="27" t="s">
        <v>103</v>
      </c>
      <c r="D3" s="27" t="s">
        <v>104</v>
      </c>
      <c r="E3" s="27" t="s">
        <v>105</v>
      </c>
    </row>
    <row r="4" spans="1:16" x14ac:dyDescent="0.25">
      <c r="A4" s="3">
        <f>MAX(B12:B111)</f>
        <v>772.56</v>
      </c>
      <c r="B4" s="3">
        <f>MIN(B12:B111)</f>
        <v>771.65300000000002</v>
      </c>
      <c r="C4" s="3">
        <f>A4-B4</f>
        <v>0.90699999999992542</v>
      </c>
      <c r="D4" s="3">
        <f>AVERAGE(B12:B111)</f>
        <v>772.08778999999993</v>
      </c>
      <c r="E4" s="28">
        <f>C4/D4</f>
        <v>1.174736878043267E-3</v>
      </c>
    </row>
    <row r="6" spans="1:16" x14ac:dyDescent="0.25">
      <c r="A6" s="2"/>
      <c r="B6" s="61" t="s">
        <v>117</v>
      </c>
      <c r="C6" s="61"/>
      <c r="D6" s="61"/>
      <c r="E6" s="61"/>
      <c r="J6" s="29"/>
    </row>
    <row r="7" spans="1:16" x14ac:dyDescent="0.25">
      <c r="A7" s="2"/>
      <c r="B7" s="26" t="s">
        <v>108</v>
      </c>
      <c r="C7" s="27" t="s">
        <v>109</v>
      </c>
      <c r="D7" s="27" t="s">
        <v>110</v>
      </c>
      <c r="E7" s="27" t="s">
        <v>111</v>
      </c>
      <c r="J7" s="29"/>
    </row>
    <row r="8" spans="1:16" x14ac:dyDescent="0.25">
      <c r="A8" s="1" t="s">
        <v>118</v>
      </c>
      <c r="B8" s="3">
        <f>AVERAGE(B12:B36)</f>
        <v>772.06755999999996</v>
      </c>
      <c r="C8" s="3">
        <f>AVERAGE(B37:B61)</f>
        <v>772.09060000000011</v>
      </c>
      <c r="D8" s="3">
        <f>AVERAGE(B62:B86)</f>
        <v>772.13184000000012</v>
      </c>
      <c r="E8" s="3">
        <f>AVERAGE(B87:B111)</f>
        <v>772.06115999999997</v>
      </c>
      <c r="J8" s="29"/>
    </row>
    <row r="9" spans="1:16" x14ac:dyDescent="0.25">
      <c r="A9" s="1" t="s">
        <v>119</v>
      </c>
      <c r="B9" s="3">
        <f>STDEV(B12:B36)</f>
        <v>0.21468738512855101</v>
      </c>
      <c r="C9" s="3">
        <f>STDEV(B37:B61)</f>
        <v>0.13951612809993533</v>
      </c>
      <c r="D9" s="3">
        <f>STDEV(B62:B86)</f>
        <v>0.18901734488312105</v>
      </c>
      <c r="E9" s="3">
        <f>STDEV(B87:B111)</f>
        <v>0.14988736882516018</v>
      </c>
      <c r="J9" s="29"/>
    </row>
    <row r="10" spans="1:16" x14ac:dyDescent="0.25">
      <c r="J10" s="29"/>
      <c r="P10" t="s">
        <v>160</v>
      </c>
    </row>
    <row r="11" spans="1:16" x14ac:dyDescent="0.25">
      <c r="A11" s="1" t="s">
        <v>116</v>
      </c>
      <c r="B11" s="1" t="s">
        <v>107</v>
      </c>
    </row>
    <row r="12" spans="1:16" x14ac:dyDescent="0.25">
      <c r="A12" s="2" t="s">
        <v>112</v>
      </c>
      <c r="B12" s="2">
        <v>772.22199999999998</v>
      </c>
    </row>
    <row r="13" spans="1:16" x14ac:dyDescent="0.25">
      <c r="A13" s="2" t="s">
        <v>112</v>
      </c>
      <c r="B13" s="2">
        <v>772.03099999999995</v>
      </c>
    </row>
    <row r="14" spans="1:16" x14ac:dyDescent="0.25">
      <c r="A14" s="2" t="s">
        <v>112</v>
      </c>
      <c r="B14" s="2">
        <v>772.28399999999999</v>
      </c>
    </row>
    <row r="15" spans="1:16" x14ac:dyDescent="0.25">
      <c r="A15" s="2" t="s">
        <v>112</v>
      </c>
      <c r="B15" s="2">
        <v>771.68899999999996</v>
      </c>
    </row>
    <row r="16" spans="1:16" x14ac:dyDescent="0.25">
      <c r="A16" s="2" t="s">
        <v>112</v>
      </c>
      <c r="B16" s="2">
        <v>772.27599999999995</v>
      </c>
    </row>
    <row r="17" spans="1:2" x14ac:dyDescent="0.25">
      <c r="A17" s="2" t="s">
        <v>112</v>
      </c>
      <c r="B17" s="2">
        <v>772.22699999999998</v>
      </c>
    </row>
    <row r="18" spans="1:2" x14ac:dyDescent="0.25">
      <c r="A18" s="2" t="s">
        <v>112</v>
      </c>
      <c r="B18" s="2">
        <v>771.90200000000004</v>
      </c>
    </row>
    <row r="19" spans="1:2" x14ac:dyDescent="0.25">
      <c r="A19" s="2" t="s">
        <v>112</v>
      </c>
      <c r="B19" s="2">
        <v>771.76</v>
      </c>
    </row>
    <row r="20" spans="1:2" x14ac:dyDescent="0.25">
      <c r="A20" s="2" t="s">
        <v>112</v>
      </c>
      <c r="B20" s="2">
        <v>772.36400000000003</v>
      </c>
    </row>
    <row r="21" spans="1:2" x14ac:dyDescent="0.25">
      <c r="A21" s="2" t="s">
        <v>112</v>
      </c>
      <c r="B21" s="2">
        <v>772.07600000000002</v>
      </c>
    </row>
    <row r="22" spans="1:2" x14ac:dyDescent="0.25">
      <c r="A22" s="2" t="s">
        <v>112</v>
      </c>
      <c r="B22" s="2">
        <v>771.93299999999999</v>
      </c>
    </row>
    <row r="23" spans="1:2" x14ac:dyDescent="0.25">
      <c r="A23" s="2" t="s">
        <v>112</v>
      </c>
      <c r="B23" s="2">
        <v>771.81799999999998</v>
      </c>
    </row>
    <row r="24" spans="1:2" x14ac:dyDescent="0.25">
      <c r="A24" s="2" t="s">
        <v>112</v>
      </c>
      <c r="B24" s="2">
        <v>772.06200000000001</v>
      </c>
    </row>
    <row r="25" spans="1:2" x14ac:dyDescent="0.25">
      <c r="A25" s="2" t="s">
        <v>112</v>
      </c>
      <c r="B25" s="2">
        <v>771.90700000000004</v>
      </c>
    </row>
    <row r="26" spans="1:2" x14ac:dyDescent="0.25">
      <c r="A26" s="2" t="s">
        <v>112</v>
      </c>
      <c r="B26" s="2">
        <v>771.81799999999998</v>
      </c>
    </row>
    <row r="27" spans="1:2" x14ac:dyDescent="0.25">
      <c r="A27" s="2" t="s">
        <v>112</v>
      </c>
      <c r="B27" s="2">
        <v>772.04399999999998</v>
      </c>
    </row>
    <row r="28" spans="1:2" x14ac:dyDescent="0.25">
      <c r="A28" s="2" t="s">
        <v>112</v>
      </c>
      <c r="B28" s="2">
        <v>772.351</v>
      </c>
    </row>
    <row r="29" spans="1:2" x14ac:dyDescent="0.25">
      <c r="A29" s="2" t="s">
        <v>112</v>
      </c>
      <c r="B29" s="2">
        <v>771.97299999999996</v>
      </c>
    </row>
    <row r="30" spans="1:2" x14ac:dyDescent="0.25">
      <c r="A30" s="2" t="s">
        <v>112</v>
      </c>
      <c r="B30" s="2">
        <v>771.68899999999996</v>
      </c>
    </row>
    <row r="31" spans="1:2" x14ac:dyDescent="0.25">
      <c r="A31" s="2" t="s">
        <v>112</v>
      </c>
      <c r="B31" s="2">
        <v>772.32399999999996</v>
      </c>
    </row>
    <row r="32" spans="1:2" x14ac:dyDescent="0.25">
      <c r="A32" s="2" t="s">
        <v>112</v>
      </c>
      <c r="B32" s="2">
        <v>772.31600000000003</v>
      </c>
    </row>
    <row r="33" spans="1:2" x14ac:dyDescent="0.25">
      <c r="A33" s="2" t="s">
        <v>112</v>
      </c>
      <c r="B33" s="2">
        <v>772.25800000000004</v>
      </c>
    </row>
    <row r="34" spans="1:2" x14ac:dyDescent="0.25">
      <c r="A34" s="2" t="s">
        <v>112</v>
      </c>
      <c r="B34" s="2">
        <v>771.98699999999997</v>
      </c>
    </row>
    <row r="35" spans="1:2" x14ac:dyDescent="0.25">
      <c r="A35" s="2" t="s">
        <v>112</v>
      </c>
      <c r="B35" s="2">
        <v>772.26199999999994</v>
      </c>
    </row>
    <row r="36" spans="1:2" x14ac:dyDescent="0.25">
      <c r="A36" s="2" t="s">
        <v>112</v>
      </c>
      <c r="B36" s="2">
        <v>772.11599999999999</v>
      </c>
    </row>
    <row r="37" spans="1:2" x14ac:dyDescent="0.25">
      <c r="A37" s="2" t="s">
        <v>113</v>
      </c>
      <c r="B37" s="2">
        <v>772.06700000000001</v>
      </c>
    </row>
    <row r="38" spans="1:2" x14ac:dyDescent="0.25">
      <c r="A38" s="2" t="s">
        <v>113</v>
      </c>
      <c r="B38" s="2">
        <v>772.00900000000001</v>
      </c>
    </row>
    <row r="39" spans="1:2" x14ac:dyDescent="0.25">
      <c r="A39" s="2" t="s">
        <v>113</v>
      </c>
      <c r="B39" s="2">
        <v>772.08</v>
      </c>
    </row>
    <row r="40" spans="1:2" x14ac:dyDescent="0.25">
      <c r="A40" s="2" t="s">
        <v>113</v>
      </c>
      <c r="B40" s="2">
        <v>771.89300000000003</v>
      </c>
    </row>
    <row r="41" spans="1:2" x14ac:dyDescent="0.25">
      <c r="A41" s="2" t="s">
        <v>113</v>
      </c>
      <c r="B41" s="2">
        <v>772.053</v>
      </c>
    </row>
    <row r="42" spans="1:2" x14ac:dyDescent="0.25">
      <c r="A42" s="2" t="s">
        <v>113</v>
      </c>
      <c r="B42" s="2">
        <v>772.12900000000002</v>
      </c>
    </row>
    <row r="43" spans="1:2" x14ac:dyDescent="0.25">
      <c r="A43" s="2" t="s">
        <v>113</v>
      </c>
      <c r="B43" s="2">
        <v>772.06700000000001</v>
      </c>
    </row>
    <row r="44" spans="1:2" x14ac:dyDescent="0.25">
      <c r="A44" s="2" t="s">
        <v>113</v>
      </c>
      <c r="B44" s="2">
        <v>772.476</v>
      </c>
    </row>
    <row r="45" spans="1:2" x14ac:dyDescent="0.25">
      <c r="A45" s="2" t="s">
        <v>113</v>
      </c>
      <c r="B45" s="2">
        <v>771.947</v>
      </c>
    </row>
    <row r="46" spans="1:2" x14ac:dyDescent="0.25">
      <c r="A46" s="2" t="s">
        <v>113</v>
      </c>
      <c r="B46" s="2">
        <v>772.01800000000003</v>
      </c>
    </row>
    <row r="47" spans="1:2" x14ac:dyDescent="0.25">
      <c r="A47" s="2" t="s">
        <v>113</v>
      </c>
      <c r="B47" s="2">
        <v>772.2</v>
      </c>
    </row>
    <row r="48" spans="1:2" x14ac:dyDescent="0.25">
      <c r="A48" s="2" t="s">
        <v>113</v>
      </c>
      <c r="B48" s="2">
        <v>771.93799999999999</v>
      </c>
    </row>
    <row r="49" spans="1:2" x14ac:dyDescent="0.25">
      <c r="A49" s="2" t="s">
        <v>113</v>
      </c>
      <c r="B49" s="2">
        <v>772.173</v>
      </c>
    </row>
    <row r="50" spans="1:2" x14ac:dyDescent="0.25">
      <c r="A50" s="2" t="s">
        <v>113</v>
      </c>
      <c r="B50" s="2">
        <v>772.26199999999994</v>
      </c>
    </row>
    <row r="51" spans="1:2" x14ac:dyDescent="0.25">
      <c r="A51" s="2" t="s">
        <v>113</v>
      </c>
      <c r="B51" s="2">
        <v>772.23599999999999</v>
      </c>
    </row>
    <row r="52" spans="1:2" x14ac:dyDescent="0.25">
      <c r="A52" s="2" t="s">
        <v>113</v>
      </c>
      <c r="B52" s="2">
        <v>772.16</v>
      </c>
    </row>
    <row r="53" spans="1:2" x14ac:dyDescent="0.25">
      <c r="A53" s="2" t="s">
        <v>113</v>
      </c>
      <c r="B53" s="2">
        <v>772.07600000000002</v>
      </c>
    </row>
    <row r="54" spans="1:2" x14ac:dyDescent="0.25">
      <c r="A54" s="2" t="s">
        <v>113</v>
      </c>
      <c r="B54" s="2">
        <v>771.97799999999995</v>
      </c>
    </row>
    <row r="55" spans="1:2" x14ac:dyDescent="0.25">
      <c r="A55" s="2" t="s">
        <v>113</v>
      </c>
      <c r="B55" s="2">
        <v>771.90700000000004</v>
      </c>
    </row>
    <row r="56" spans="1:2" x14ac:dyDescent="0.25">
      <c r="A56" s="2" t="s">
        <v>113</v>
      </c>
      <c r="B56" s="2">
        <v>772.08399999999995</v>
      </c>
    </row>
    <row r="57" spans="1:2" x14ac:dyDescent="0.25">
      <c r="A57" s="2" t="s">
        <v>113</v>
      </c>
      <c r="B57" s="2">
        <v>771.93299999999999</v>
      </c>
    </row>
    <row r="58" spans="1:2" x14ac:dyDescent="0.25">
      <c r="A58" s="2" t="s">
        <v>113</v>
      </c>
      <c r="B58" s="2">
        <v>772.27599999999995</v>
      </c>
    </row>
    <row r="59" spans="1:2" x14ac:dyDescent="0.25">
      <c r="A59" s="2" t="s">
        <v>113</v>
      </c>
      <c r="B59" s="2">
        <v>772.11099999999999</v>
      </c>
    </row>
    <row r="60" spans="1:2" x14ac:dyDescent="0.25">
      <c r="A60" s="2" t="s">
        <v>113</v>
      </c>
      <c r="B60" s="2">
        <v>771.95600000000002</v>
      </c>
    </row>
    <row r="61" spans="1:2" x14ac:dyDescent="0.25">
      <c r="A61" s="2" t="s">
        <v>113</v>
      </c>
      <c r="B61" s="2">
        <v>772.23599999999999</v>
      </c>
    </row>
    <row r="62" spans="1:2" x14ac:dyDescent="0.25">
      <c r="A62" s="2" t="s">
        <v>114</v>
      </c>
      <c r="B62" s="2">
        <v>772.16399999999999</v>
      </c>
    </row>
    <row r="63" spans="1:2" x14ac:dyDescent="0.25">
      <c r="A63" s="2" t="s">
        <v>114</v>
      </c>
      <c r="B63" s="2">
        <v>772.20899999999995</v>
      </c>
    </row>
    <row r="64" spans="1:2" x14ac:dyDescent="0.25">
      <c r="A64" s="2" t="s">
        <v>114</v>
      </c>
      <c r="B64" s="2">
        <v>772.19600000000003</v>
      </c>
    </row>
    <row r="65" spans="1:2" x14ac:dyDescent="0.25">
      <c r="A65" s="2" t="s">
        <v>114</v>
      </c>
      <c r="B65" s="2">
        <v>771.80399999999997</v>
      </c>
    </row>
    <row r="66" spans="1:2" x14ac:dyDescent="0.25">
      <c r="A66" s="2" t="s">
        <v>114</v>
      </c>
      <c r="B66" s="2">
        <v>771.96</v>
      </c>
    </row>
    <row r="67" spans="1:2" x14ac:dyDescent="0.25">
      <c r="A67" s="2" t="s">
        <v>114</v>
      </c>
      <c r="B67" s="2">
        <v>772.08399999999995</v>
      </c>
    </row>
    <row r="68" spans="1:2" x14ac:dyDescent="0.25">
      <c r="A68" s="2" t="s">
        <v>114</v>
      </c>
      <c r="B68" s="2">
        <v>772.08900000000006</v>
      </c>
    </row>
    <row r="69" spans="1:2" x14ac:dyDescent="0.25">
      <c r="A69" s="2" t="s">
        <v>114</v>
      </c>
      <c r="B69" s="2">
        <v>772.14200000000005</v>
      </c>
    </row>
    <row r="70" spans="1:2" x14ac:dyDescent="0.25">
      <c r="A70" s="2" t="s">
        <v>114</v>
      </c>
      <c r="B70" s="2">
        <v>771.90700000000004</v>
      </c>
    </row>
    <row r="71" spans="1:2" x14ac:dyDescent="0.25">
      <c r="A71" s="2" t="s">
        <v>114</v>
      </c>
      <c r="B71" s="2">
        <v>771.83100000000002</v>
      </c>
    </row>
    <row r="72" spans="1:2" x14ac:dyDescent="0.25">
      <c r="A72" s="2" t="s">
        <v>114</v>
      </c>
      <c r="B72" s="2">
        <v>772.053</v>
      </c>
    </row>
    <row r="73" spans="1:2" x14ac:dyDescent="0.25">
      <c r="A73" s="2" t="s">
        <v>114</v>
      </c>
      <c r="B73" s="2">
        <v>772.173</v>
      </c>
    </row>
    <row r="74" spans="1:2" x14ac:dyDescent="0.25">
      <c r="A74" s="2" t="s">
        <v>114</v>
      </c>
      <c r="B74" s="2">
        <v>772.01800000000003</v>
      </c>
    </row>
    <row r="75" spans="1:2" x14ac:dyDescent="0.25">
      <c r="A75" s="2" t="s">
        <v>114</v>
      </c>
      <c r="B75" s="2">
        <v>772.28899999999999</v>
      </c>
    </row>
    <row r="76" spans="1:2" x14ac:dyDescent="0.25">
      <c r="A76" s="2" t="s">
        <v>114</v>
      </c>
      <c r="B76" s="2">
        <v>772.45299999999997</v>
      </c>
    </row>
    <row r="77" spans="1:2" x14ac:dyDescent="0.25">
      <c r="A77" s="2" t="s">
        <v>114</v>
      </c>
      <c r="B77" s="2">
        <v>772.44</v>
      </c>
    </row>
    <row r="78" spans="1:2" x14ac:dyDescent="0.25">
      <c r="A78" s="2" t="s">
        <v>114</v>
      </c>
      <c r="B78" s="2">
        <v>772.06700000000001</v>
      </c>
    </row>
    <row r="79" spans="1:2" x14ac:dyDescent="0.25">
      <c r="A79" s="2" t="s">
        <v>114</v>
      </c>
      <c r="B79" s="2">
        <v>771.81799999999998</v>
      </c>
    </row>
    <row r="80" spans="1:2" x14ac:dyDescent="0.25">
      <c r="A80" s="2" t="s">
        <v>114</v>
      </c>
      <c r="B80" s="2">
        <v>772.18200000000002</v>
      </c>
    </row>
    <row r="81" spans="1:2" x14ac:dyDescent="0.25">
      <c r="A81" s="2" t="s">
        <v>114</v>
      </c>
      <c r="B81" s="2">
        <v>772.19100000000003</v>
      </c>
    </row>
    <row r="82" spans="1:2" x14ac:dyDescent="0.25">
      <c r="A82" s="2" t="s">
        <v>114</v>
      </c>
      <c r="B82" s="2">
        <v>772.178</v>
      </c>
    </row>
    <row r="83" spans="1:2" x14ac:dyDescent="0.25">
      <c r="A83" s="2" t="s">
        <v>114</v>
      </c>
      <c r="B83" s="2">
        <v>772.04</v>
      </c>
    </row>
    <row r="84" spans="1:2" x14ac:dyDescent="0.25">
      <c r="A84" s="2" t="s">
        <v>114</v>
      </c>
      <c r="B84" s="2">
        <v>772.56</v>
      </c>
    </row>
    <row r="85" spans="1:2" x14ac:dyDescent="0.25">
      <c r="A85" s="2" t="s">
        <v>114</v>
      </c>
      <c r="B85" s="2">
        <v>772.24400000000003</v>
      </c>
    </row>
    <row r="86" spans="1:2" x14ac:dyDescent="0.25">
      <c r="A86" s="2" t="s">
        <v>114</v>
      </c>
      <c r="B86" s="2">
        <v>772.20399999999995</v>
      </c>
    </row>
    <row r="87" spans="1:2" x14ac:dyDescent="0.25">
      <c r="A87" s="2" t="s">
        <v>115</v>
      </c>
      <c r="B87" s="2">
        <v>772.09299999999996</v>
      </c>
    </row>
    <row r="88" spans="1:2" x14ac:dyDescent="0.25">
      <c r="A88" s="2" t="s">
        <v>115</v>
      </c>
      <c r="B88" s="2">
        <v>772.173</v>
      </c>
    </row>
    <row r="89" spans="1:2" x14ac:dyDescent="0.25">
      <c r="A89" s="2" t="s">
        <v>115</v>
      </c>
      <c r="B89" s="2">
        <v>772.20899999999995</v>
      </c>
    </row>
    <row r="90" spans="1:2" x14ac:dyDescent="0.25">
      <c r="A90" s="2" t="s">
        <v>115</v>
      </c>
      <c r="B90" s="2">
        <v>772.26199999999994</v>
      </c>
    </row>
    <row r="91" spans="1:2" x14ac:dyDescent="0.25">
      <c r="A91" s="2" t="s">
        <v>115</v>
      </c>
      <c r="B91" s="2">
        <v>771.90700000000004</v>
      </c>
    </row>
    <row r="92" spans="1:2" x14ac:dyDescent="0.25">
      <c r="A92" s="2" t="s">
        <v>115</v>
      </c>
      <c r="B92" s="2">
        <v>772.11599999999999</v>
      </c>
    </row>
    <row r="93" spans="1:2" x14ac:dyDescent="0.25">
      <c r="A93" s="2" t="s">
        <v>115</v>
      </c>
      <c r="B93" s="2">
        <v>771.93299999999999</v>
      </c>
    </row>
    <row r="94" spans="1:2" x14ac:dyDescent="0.25">
      <c r="A94" s="2" t="s">
        <v>115</v>
      </c>
      <c r="B94" s="2">
        <v>772.178</v>
      </c>
    </row>
    <row r="95" spans="1:2" x14ac:dyDescent="0.25">
      <c r="A95" s="2" t="s">
        <v>115</v>
      </c>
      <c r="B95" s="2">
        <v>771.99099999999999</v>
      </c>
    </row>
    <row r="96" spans="1:2" x14ac:dyDescent="0.25">
      <c r="A96" s="2" t="s">
        <v>115</v>
      </c>
      <c r="B96" s="2">
        <v>772.09799999999996</v>
      </c>
    </row>
    <row r="97" spans="1:2" x14ac:dyDescent="0.25">
      <c r="A97" s="2" t="s">
        <v>115</v>
      </c>
      <c r="B97" s="2">
        <v>772.13800000000003</v>
      </c>
    </row>
    <row r="98" spans="1:2" x14ac:dyDescent="0.25">
      <c r="A98" s="2" t="s">
        <v>115</v>
      </c>
      <c r="B98" s="2">
        <v>771.65300000000002</v>
      </c>
    </row>
    <row r="99" spans="1:2" x14ac:dyDescent="0.25">
      <c r="A99" s="2" t="s">
        <v>115</v>
      </c>
      <c r="B99" s="2">
        <v>772.16899999999998</v>
      </c>
    </row>
    <row r="100" spans="1:2" x14ac:dyDescent="0.25">
      <c r="A100" s="2" t="s">
        <v>115</v>
      </c>
      <c r="B100" s="2">
        <v>772.33299999999997</v>
      </c>
    </row>
    <row r="101" spans="1:2" x14ac:dyDescent="0.25">
      <c r="A101" s="2" t="s">
        <v>115</v>
      </c>
      <c r="B101" s="2">
        <v>771.90700000000004</v>
      </c>
    </row>
    <row r="102" spans="1:2" x14ac:dyDescent="0.25">
      <c r="A102" s="2" t="s">
        <v>115</v>
      </c>
      <c r="B102" s="2">
        <v>772.16399999999999</v>
      </c>
    </row>
    <row r="103" spans="1:2" x14ac:dyDescent="0.25">
      <c r="A103" s="2" t="s">
        <v>115</v>
      </c>
      <c r="B103" s="2">
        <v>771.94200000000001</v>
      </c>
    </row>
    <row r="104" spans="1:2" x14ac:dyDescent="0.25">
      <c r="A104" s="2" t="s">
        <v>115</v>
      </c>
      <c r="B104" s="2">
        <v>772.07100000000003</v>
      </c>
    </row>
    <row r="105" spans="1:2" x14ac:dyDescent="0.25">
      <c r="A105" s="2" t="s">
        <v>115</v>
      </c>
      <c r="B105" s="2">
        <v>771.88900000000001</v>
      </c>
    </row>
    <row r="106" spans="1:2" x14ac:dyDescent="0.25">
      <c r="A106" s="2" t="s">
        <v>115</v>
      </c>
      <c r="B106" s="2">
        <v>772.14700000000005</v>
      </c>
    </row>
    <row r="107" spans="1:2" x14ac:dyDescent="0.25">
      <c r="A107" s="2" t="s">
        <v>115</v>
      </c>
      <c r="B107" s="2">
        <v>772.01800000000003</v>
      </c>
    </row>
    <row r="108" spans="1:2" x14ac:dyDescent="0.25">
      <c r="A108" s="2" t="s">
        <v>115</v>
      </c>
      <c r="B108" s="2">
        <v>771.97799999999995</v>
      </c>
    </row>
    <row r="109" spans="1:2" x14ac:dyDescent="0.25">
      <c r="A109" s="2" t="s">
        <v>115</v>
      </c>
      <c r="B109" s="2">
        <v>771.95100000000002</v>
      </c>
    </row>
    <row r="110" spans="1:2" x14ac:dyDescent="0.25">
      <c r="A110" s="2" t="s">
        <v>115</v>
      </c>
      <c r="B110" s="2">
        <v>772.23099999999999</v>
      </c>
    </row>
    <row r="111" spans="1:2" x14ac:dyDescent="0.25">
      <c r="A111" s="2" t="s">
        <v>115</v>
      </c>
      <c r="B111" s="2">
        <v>771.97799999999995</v>
      </c>
    </row>
  </sheetData>
  <mergeCells count="2">
    <mergeCell ref="A1:B1"/>
    <mergeCell ref="B6:E6"/>
  </mergeCells>
  <phoneticPr fontId="8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828D8-1D65-49AB-AEE1-AC30B39E81F8}">
  <dimension ref="A1:AM47"/>
  <sheetViews>
    <sheetView workbookViewId="0">
      <selection activeCell="L37" sqref="L37"/>
    </sheetView>
  </sheetViews>
  <sheetFormatPr defaultRowHeight="15" x14ac:dyDescent="0.25"/>
  <cols>
    <col min="1" max="1" width="25.140625" bestFit="1" customWidth="1"/>
    <col min="2" max="5" width="10.7109375" customWidth="1"/>
    <col min="6" max="6" width="5.7109375" customWidth="1"/>
    <col min="7" max="7" width="25.140625" bestFit="1" customWidth="1"/>
    <col min="8" max="11" width="10.7109375" customWidth="1"/>
    <col min="12" max="12" width="18" bestFit="1" customWidth="1"/>
    <col min="13" max="13" width="5.7109375" customWidth="1"/>
    <col min="14" max="14" width="25.140625" bestFit="1" customWidth="1"/>
    <col min="15" max="18" width="10.7109375" customWidth="1"/>
    <col min="19" max="19" width="18" bestFit="1" customWidth="1"/>
    <col min="20" max="20" width="5.7109375" customWidth="1"/>
    <col min="21" max="21" width="25.140625" bestFit="1" customWidth="1"/>
    <col min="22" max="25" width="10.7109375" customWidth="1"/>
    <col min="26" max="26" width="18" bestFit="1" customWidth="1"/>
    <col min="27" max="27" width="5.7109375" customWidth="1"/>
    <col min="28" max="28" width="25.140625" bestFit="1" customWidth="1"/>
    <col min="29" max="29" width="29.28515625" bestFit="1" customWidth="1"/>
    <col min="30" max="30" width="16" bestFit="1" customWidth="1"/>
    <col min="31" max="31" width="29" bestFit="1" customWidth="1"/>
    <col min="32" max="32" width="30" bestFit="1" customWidth="1"/>
    <col min="33" max="33" width="5.7109375" customWidth="1"/>
    <col min="34" max="34" width="25.140625" bestFit="1" customWidth="1"/>
    <col min="35" max="37" width="10.7109375" customWidth="1"/>
    <col min="38" max="38" width="11.7109375" bestFit="1" customWidth="1"/>
    <col min="39" max="39" width="11.28515625" bestFit="1" customWidth="1"/>
  </cols>
  <sheetData>
    <row r="1" spans="1:39" x14ac:dyDescent="0.25">
      <c r="A1" s="5" t="s">
        <v>10</v>
      </c>
      <c r="B1" s="5" t="s">
        <v>4</v>
      </c>
    </row>
    <row r="2" spans="1:39" x14ac:dyDescent="0.25">
      <c r="A2" s="2" t="s">
        <v>134</v>
      </c>
      <c r="B2" s="2" t="s">
        <v>162</v>
      </c>
    </row>
    <row r="3" spans="1:39" x14ac:dyDescent="0.25">
      <c r="A3" s="32"/>
      <c r="B3" s="32"/>
    </row>
    <row r="5" spans="1:39" x14ac:dyDescent="0.25">
      <c r="A5" s="62" t="s">
        <v>148</v>
      </c>
      <c r="B5" s="62"/>
      <c r="C5" s="62"/>
      <c r="D5" s="62"/>
      <c r="E5" s="62"/>
      <c r="G5" s="62" t="s">
        <v>150</v>
      </c>
      <c r="H5" s="62"/>
      <c r="I5" s="62"/>
      <c r="J5" s="62"/>
      <c r="K5" s="62"/>
      <c r="L5" s="62"/>
      <c r="N5" s="63" t="s">
        <v>141</v>
      </c>
      <c r="O5" s="63"/>
      <c r="P5" s="63"/>
      <c r="Q5" s="63"/>
      <c r="R5" s="63"/>
      <c r="S5" s="63"/>
      <c r="U5" s="62" t="s">
        <v>143</v>
      </c>
      <c r="V5" s="62"/>
      <c r="W5" s="62"/>
      <c r="X5" s="62"/>
      <c r="Y5" s="62"/>
      <c r="Z5" s="62"/>
      <c r="AB5" s="62" t="s">
        <v>144</v>
      </c>
      <c r="AC5" s="62"/>
      <c r="AD5" s="62"/>
      <c r="AE5" s="62"/>
      <c r="AF5" s="62"/>
      <c r="AG5" s="63"/>
      <c r="AH5" s="62" t="s">
        <v>151</v>
      </c>
      <c r="AI5" s="62"/>
      <c r="AJ5" s="62"/>
      <c r="AK5" s="62"/>
      <c r="AL5" s="62"/>
    </row>
    <row r="6" spans="1:39" x14ac:dyDescent="0.25">
      <c r="A6" s="30" t="s">
        <v>135</v>
      </c>
      <c r="B6" s="30" t="s">
        <v>136</v>
      </c>
      <c r="C6" s="30" t="s">
        <v>24</v>
      </c>
      <c r="D6" s="30" t="s">
        <v>25</v>
      </c>
      <c r="E6" s="30" t="s">
        <v>97</v>
      </c>
      <c r="G6" s="30" t="s">
        <v>140</v>
      </c>
      <c r="H6" s="30" t="s">
        <v>137</v>
      </c>
      <c r="I6" s="30" t="s">
        <v>138</v>
      </c>
      <c r="J6" s="30" t="s">
        <v>139</v>
      </c>
      <c r="K6" s="30" t="s">
        <v>97</v>
      </c>
      <c r="L6" s="30" t="s">
        <v>58</v>
      </c>
      <c r="N6" s="30" t="s">
        <v>140</v>
      </c>
      <c r="O6" s="30" t="s">
        <v>137</v>
      </c>
      <c r="P6" s="30" t="s">
        <v>138</v>
      </c>
      <c r="Q6" s="30" t="s">
        <v>139</v>
      </c>
      <c r="R6" s="30" t="s">
        <v>97</v>
      </c>
      <c r="S6" s="30" t="s">
        <v>58</v>
      </c>
      <c r="U6" s="30" t="s">
        <v>135</v>
      </c>
      <c r="V6" s="30" t="s">
        <v>136</v>
      </c>
      <c r="W6" s="30" t="s">
        <v>24</v>
      </c>
      <c r="X6" s="30" t="s">
        <v>25</v>
      </c>
      <c r="Y6" s="30" t="s">
        <v>97</v>
      </c>
      <c r="Z6" s="30" t="s">
        <v>58</v>
      </c>
      <c r="AB6" s="30"/>
      <c r="AC6" s="34" t="s">
        <v>145</v>
      </c>
      <c r="AD6" s="34" t="s">
        <v>94</v>
      </c>
      <c r="AE6" s="34" t="s">
        <v>146</v>
      </c>
      <c r="AF6" s="34" t="s">
        <v>91</v>
      </c>
      <c r="AG6" s="33"/>
      <c r="AH6" s="31"/>
      <c r="AI6" s="37" t="s">
        <v>101</v>
      </c>
      <c r="AJ6" s="38" t="s">
        <v>102</v>
      </c>
      <c r="AK6" s="38" t="s">
        <v>103</v>
      </c>
      <c r="AL6" s="38" t="s">
        <v>104</v>
      </c>
      <c r="AM6" s="35" t="s">
        <v>105</v>
      </c>
    </row>
    <row r="7" spans="1:39" x14ac:dyDescent="0.25">
      <c r="A7" s="2" t="str">
        <f>sys_name_</f>
        <v>Wellington South Aera 2025</v>
      </c>
      <c r="B7" s="50">
        <f>'BC SNR'!B5</f>
        <v>448.85777609415572</v>
      </c>
      <c r="C7" s="50">
        <f>'BC SNR'!C5</f>
        <v>456.42871371672493</v>
      </c>
      <c r="D7" s="50">
        <f>'BC SNR'!D5</f>
        <v>471.75490768705805</v>
      </c>
      <c r="E7" s="50">
        <f>'BC SNR'!E5</f>
        <v>459.01379916597961</v>
      </c>
      <c r="G7" s="2" t="str">
        <f>sys_name_</f>
        <v>Wellington South Aera 2025</v>
      </c>
      <c r="H7" s="3">
        <f>'BC Uniformity'!A4</f>
        <v>1</v>
      </c>
      <c r="I7" s="3">
        <f>'BC Uniformity'!B4</f>
        <v>0.97812500000000002</v>
      </c>
      <c r="J7" s="3">
        <f>'BC Uniformity'!C4</f>
        <v>0.90937500000000004</v>
      </c>
      <c r="K7" s="3">
        <f>'BC Uniformity'!D4</f>
        <v>0.96250000000000002</v>
      </c>
      <c r="L7" s="3">
        <f>'BC Uniformity'!E4</f>
        <v>4.3839194791875438E-2</v>
      </c>
      <c r="N7" s="2" t="str">
        <f>sys_name_</f>
        <v>Wellington South Aera 2025</v>
      </c>
      <c r="O7" s="3">
        <f>Geometric!B10</f>
        <v>120.137</v>
      </c>
      <c r="P7" s="3">
        <f>Geometric!C10</f>
        <v>121.0235</v>
      </c>
      <c r="Q7" s="3">
        <f>Geometric!D10</f>
        <v>120.51349999999998</v>
      </c>
      <c r="R7" s="3">
        <f>Geometric!E10</f>
        <v>120.55799999999999</v>
      </c>
      <c r="S7" s="3">
        <f>Geometric!F10</f>
        <v>0.39297813702096623</v>
      </c>
      <c r="U7" s="2" t="str">
        <f>sys_name_</f>
        <v>Wellington South Aera 2025</v>
      </c>
      <c r="V7" s="3">
        <f>'Slice Width'!B5</f>
        <v>5.1953126601801563</v>
      </c>
      <c r="W7" s="3">
        <f>'Slice Width'!C5</f>
        <v>5.1953126601801563</v>
      </c>
      <c r="X7" s="3">
        <f>'Slice Width'!D5</f>
        <v>5.1953126601801563</v>
      </c>
      <c r="Y7" s="3">
        <f>'Slice Width'!E5</f>
        <v>5.1953126601801563</v>
      </c>
      <c r="Z7" s="3">
        <f>'Slice Width'!F5</f>
        <v>0</v>
      </c>
      <c r="AB7" s="2" t="str">
        <f>sys_name_</f>
        <v>Wellington South Aera 2025</v>
      </c>
      <c r="AC7" s="25">
        <f>'Slice Position'!A4</f>
        <v>0.33053823970705787</v>
      </c>
      <c r="AD7" s="25">
        <f>'Slice Position'!B4</f>
        <v>-1.9678425422844864E-3</v>
      </c>
      <c r="AE7" s="25">
        <f>'Slice Position'!C4</f>
        <v>-0.33447392479162685</v>
      </c>
      <c r="AF7" s="25">
        <f>'Slice Position'!D4</f>
        <v>0.63112962660695615</v>
      </c>
      <c r="AG7" s="33"/>
      <c r="AH7" s="36" t="str">
        <f>sys_name_</f>
        <v>Wellington South Aera 2025</v>
      </c>
      <c r="AI7" s="40">
        <f>'EPI Stability'!A4</f>
        <v>772.56</v>
      </c>
      <c r="AJ7" s="40">
        <f>'EPI Stability'!B4</f>
        <v>771.65300000000002</v>
      </c>
      <c r="AK7" s="40">
        <f>'EPI Stability'!C4</f>
        <v>0.90699999999992542</v>
      </c>
      <c r="AL7" s="40">
        <f>'EPI Stability'!D4</f>
        <v>772.08778999999993</v>
      </c>
      <c r="AM7" s="45">
        <f>'EPI Stability'!E4</f>
        <v>1.174736878043267E-3</v>
      </c>
    </row>
    <row r="9" spans="1:39" x14ac:dyDescent="0.25">
      <c r="A9" s="62" t="s">
        <v>149</v>
      </c>
      <c r="B9" s="62"/>
      <c r="C9" s="62"/>
      <c r="D9" s="62"/>
      <c r="E9" s="62"/>
      <c r="G9" s="62" t="s">
        <v>147</v>
      </c>
      <c r="H9" s="62"/>
      <c r="I9" s="62"/>
      <c r="J9" s="62"/>
      <c r="K9" s="62"/>
      <c r="L9" s="62"/>
      <c r="N9" s="62" t="s">
        <v>142</v>
      </c>
      <c r="O9" s="62"/>
      <c r="P9" s="62"/>
      <c r="Q9" s="62"/>
      <c r="R9" s="62"/>
      <c r="S9" s="63"/>
    </row>
    <row r="10" spans="1:39" x14ac:dyDescent="0.25">
      <c r="A10" s="30" t="s">
        <v>135</v>
      </c>
      <c r="B10" s="30" t="s">
        <v>136</v>
      </c>
      <c r="C10" s="30" t="s">
        <v>24</v>
      </c>
      <c r="D10" s="30" t="s">
        <v>25</v>
      </c>
      <c r="E10" s="30" t="s">
        <v>97</v>
      </c>
      <c r="G10" s="30" t="s">
        <v>140</v>
      </c>
      <c r="H10" s="30" t="s">
        <v>137</v>
      </c>
      <c r="I10" s="30" t="s">
        <v>138</v>
      </c>
      <c r="J10" s="30" t="s">
        <v>139</v>
      </c>
      <c r="K10" s="30" t="s">
        <v>97</v>
      </c>
      <c r="L10" s="30" t="s">
        <v>58</v>
      </c>
      <c r="N10" s="30" t="s">
        <v>140</v>
      </c>
      <c r="O10" s="30" t="s">
        <v>137</v>
      </c>
      <c r="P10" s="30" t="s">
        <v>138</v>
      </c>
      <c r="Q10" s="30" t="s">
        <v>139</v>
      </c>
      <c r="R10" s="30" t="s">
        <v>97</v>
      </c>
      <c r="S10" s="33"/>
    </row>
    <row r="11" spans="1:39" x14ac:dyDescent="0.25">
      <c r="A11" s="2" t="str">
        <f>sys_name_</f>
        <v>Wellington South Aera 2025</v>
      </c>
      <c r="B11" s="50">
        <f>'HC SNR'!B5</f>
        <v>3548.2066340568499</v>
      </c>
      <c r="C11" s="50">
        <f>'HC SNR'!C5</f>
        <v>2617.9988294895606</v>
      </c>
      <c r="D11" s="50">
        <f>'HC SNR'!D5</f>
        <v>2914.9088889633158</v>
      </c>
      <c r="E11" s="50">
        <f>'HC SNR'!E5</f>
        <v>3027.0381175032417</v>
      </c>
      <c r="G11" s="2" t="str">
        <f>sys_name_</f>
        <v>Wellington South Aera 2025</v>
      </c>
      <c r="H11" s="3">
        <f>'HC Uniformity'!A4</f>
        <v>0.49062499999999998</v>
      </c>
      <c r="I11" s="3">
        <f>'HC Uniformity'!B4</f>
        <v>0.38437500000000002</v>
      </c>
      <c r="J11" s="3">
        <f>'HC Uniformity'!C4</f>
        <v>0.49375000000000002</v>
      </c>
      <c r="K11" s="3">
        <f>'HC Uniformity'!D4</f>
        <v>0.45624999999999999</v>
      </c>
      <c r="L11" s="3">
        <f>'HC Uniformity'!E4</f>
        <v>0.16751865567750956</v>
      </c>
      <c r="N11" s="2" t="str">
        <f>sys_name_</f>
        <v>Wellington South Aera 2025</v>
      </c>
      <c r="O11" s="3">
        <f>Geometric!B11</f>
        <v>0.14356037496538956</v>
      </c>
      <c r="P11" s="3">
        <f>Geometric!C11</f>
        <v>5.8183077851266911E-2</v>
      </c>
      <c r="Q11" s="3">
        <f>Geometric!D11</f>
        <v>0.20764410500278985</v>
      </c>
      <c r="R11" s="3">
        <f>Geometric!E11</f>
        <v>0.13646251927314879</v>
      </c>
      <c r="S11" s="32"/>
    </row>
    <row r="12" spans="1:39" x14ac:dyDescent="0.25">
      <c r="A12" s="32"/>
      <c r="B12" s="32"/>
      <c r="C12" s="32"/>
      <c r="D12" s="32"/>
      <c r="E12" s="32"/>
      <c r="F12" s="32"/>
    </row>
    <row r="20" spans="1:6" x14ac:dyDescent="0.25">
      <c r="A20" s="32"/>
      <c r="B20" s="32"/>
      <c r="C20" s="32"/>
      <c r="D20" s="32"/>
      <c r="E20" s="32"/>
      <c r="F20" s="32"/>
    </row>
    <row r="46" spans="6:6" x14ac:dyDescent="0.25">
      <c r="F46" s="38" t="s">
        <v>105</v>
      </c>
    </row>
    <row r="47" spans="6:6" x14ac:dyDescent="0.25">
      <c r="F47" s="36"/>
    </row>
  </sheetData>
  <mergeCells count="9">
    <mergeCell ref="AB5:AG5"/>
    <mergeCell ref="A9:E9"/>
    <mergeCell ref="AH5:AL5"/>
    <mergeCell ref="G5:L5"/>
    <mergeCell ref="G9:L9"/>
    <mergeCell ref="A5:E5"/>
    <mergeCell ref="N5:S5"/>
    <mergeCell ref="N9:S9"/>
    <mergeCell ref="U5:Z5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D7CB2-16CB-49AA-9DF3-14A634208480}">
  <dimension ref="A1:B32"/>
  <sheetViews>
    <sheetView workbookViewId="0">
      <selection activeCell="N4" sqref="N4"/>
    </sheetView>
  </sheetViews>
  <sheetFormatPr defaultRowHeight="15" x14ac:dyDescent="0.25"/>
  <cols>
    <col min="1" max="1" width="25.140625" bestFit="1" customWidth="1"/>
    <col min="2" max="2" width="35.140625" bestFit="1" customWidth="1"/>
  </cols>
  <sheetData>
    <row r="1" spans="1:2" x14ac:dyDescent="0.25">
      <c r="A1" s="5" t="s">
        <v>10</v>
      </c>
      <c r="B1" s="5" t="s">
        <v>4</v>
      </c>
    </row>
    <row r="2" spans="1:2" x14ac:dyDescent="0.25">
      <c r="A2" s="2" t="s">
        <v>177</v>
      </c>
      <c r="B2" s="2" t="s">
        <v>176</v>
      </c>
    </row>
    <row r="6" spans="1:2" x14ac:dyDescent="0.25">
      <c r="B6" s="49" t="s">
        <v>175</v>
      </c>
    </row>
    <row r="7" spans="1:2" x14ac:dyDescent="0.25">
      <c r="A7" s="2" t="str">
        <f>'Tables for Report'!sys_name_</f>
        <v>Wellington South Aera 2025</v>
      </c>
      <c r="B7" s="50">
        <f>'Tables for Report'!E7</f>
        <v>459.01379916597961</v>
      </c>
    </row>
    <row r="8" spans="1:2" x14ac:dyDescent="0.25">
      <c r="A8" s="2" t="str">
        <f>sys_name_comp_</f>
        <v>Wellington South Aera 2023</v>
      </c>
      <c r="B8" s="2">
        <v>430</v>
      </c>
    </row>
    <row r="10" spans="1:2" x14ac:dyDescent="0.25">
      <c r="B10" s="49" t="s">
        <v>178</v>
      </c>
    </row>
    <row r="11" spans="1:2" x14ac:dyDescent="0.25">
      <c r="A11" s="2" t="str">
        <f>'Tables for Report'!sys_name_</f>
        <v>Wellington South Aera 2025</v>
      </c>
      <c r="B11" s="50">
        <f>'Tables for Report'!E11</f>
        <v>3027.0381175032417</v>
      </c>
    </row>
    <row r="12" spans="1:2" x14ac:dyDescent="0.25">
      <c r="A12" s="2" t="str">
        <f>sys_name_comp_</f>
        <v>Wellington South Aera 2023</v>
      </c>
      <c r="B12" s="2">
        <v>3091</v>
      </c>
    </row>
    <row r="14" spans="1:2" x14ac:dyDescent="0.25">
      <c r="B14" s="49" t="s">
        <v>179</v>
      </c>
    </row>
    <row r="15" spans="1:2" x14ac:dyDescent="0.25">
      <c r="A15" s="2" t="str">
        <f>'Tables for Report'!sys_name_</f>
        <v>Wellington South Aera 2025</v>
      </c>
      <c r="B15" s="3">
        <f>'Tables for Report'!K7</f>
        <v>0.96250000000000002</v>
      </c>
    </row>
    <row r="16" spans="1:2" x14ac:dyDescent="0.25">
      <c r="A16" s="2" t="str">
        <f>sys_name_comp_</f>
        <v>Wellington South Aera 2023</v>
      </c>
      <c r="B16" s="2">
        <v>0.98</v>
      </c>
    </row>
    <row r="18" spans="1:2" x14ac:dyDescent="0.25">
      <c r="B18" s="49" t="s">
        <v>180</v>
      </c>
    </row>
    <row r="19" spans="1:2" x14ac:dyDescent="0.25">
      <c r="A19" s="2" t="str">
        <f>'Tables for Report'!sys_name_</f>
        <v>Wellington South Aera 2025</v>
      </c>
      <c r="B19" s="3">
        <f>'Tables for Report'!K11</f>
        <v>0.45624999999999999</v>
      </c>
    </row>
    <row r="20" spans="1:2" x14ac:dyDescent="0.25">
      <c r="A20" s="2" t="str">
        <f>sys_name_comp_</f>
        <v>Wellington South Aera 2023</v>
      </c>
      <c r="B20" s="2">
        <v>0.44</v>
      </c>
    </row>
    <row r="22" spans="1:2" x14ac:dyDescent="0.25">
      <c r="B22" s="49" t="s">
        <v>181</v>
      </c>
    </row>
    <row r="23" spans="1:2" x14ac:dyDescent="0.25">
      <c r="A23" s="2" t="str">
        <f>'Tables for Report'!sys_name_</f>
        <v>Wellington South Aera 2025</v>
      </c>
      <c r="B23" s="3">
        <f>'Tables for Report'!R7-120</f>
        <v>0.55799999999999272</v>
      </c>
    </row>
    <row r="24" spans="1:2" x14ac:dyDescent="0.25">
      <c r="A24" s="2" t="str">
        <f>sys_name_comp_</f>
        <v>Wellington South Aera 2023</v>
      </c>
      <c r="B24" s="2">
        <v>0.4</v>
      </c>
    </row>
    <row r="26" spans="1:2" x14ac:dyDescent="0.25">
      <c r="B26" s="49" t="s">
        <v>182</v>
      </c>
    </row>
    <row r="27" spans="1:2" x14ac:dyDescent="0.25">
      <c r="A27" s="2" t="str">
        <f>'Tables for Report'!sys_name_</f>
        <v>Wellington South Aera 2025</v>
      </c>
      <c r="B27" s="3">
        <f>'Tables for Report'!R11</f>
        <v>0.13646251927314879</v>
      </c>
    </row>
    <row r="28" spans="1:2" x14ac:dyDescent="0.25">
      <c r="A28" s="2" t="str">
        <f>sys_name_comp_</f>
        <v>Wellington South Aera 2023</v>
      </c>
      <c r="B28" s="2">
        <v>0.4</v>
      </c>
    </row>
    <row r="30" spans="1:2" x14ac:dyDescent="0.25">
      <c r="B30" s="49" t="s">
        <v>183</v>
      </c>
    </row>
    <row r="31" spans="1:2" x14ac:dyDescent="0.25">
      <c r="A31" s="2" t="str">
        <f>'Tables for Report'!sys_name_</f>
        <v>Wellington South Aera 2025</v>
      </c>
      <c r="B31" s="3">
        <f>'Tables for Report'!Y7-5</f>
        <v>0.19531266018015625</v>
      </c>
    </row>
    <row r="32" spans="1:2" x14ac:dyDescent="0.25">
      <c r="A32" s="2" t="str">
        <f>sys_name_comp_</f>
        <v>Wellington South Aera 2023</v>
      </c>
      <c r="B32" s="2">
        <v>0.21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83</vt:i4>
      </vt:variant>
    </vt:vector>
  </HeadingPairs>
  <TitlesOfParts>
    <vt:vector size="102" baseType="lpstr">
      <vt:lpstr>BC SNR</vt:lpstr>
      <vt:lpstr>HC SNR</vt:lpstr>
      <vt:lpstr>BC Uniformity</vt:lpstr>
      <vt:lpstr>BC Tra Uniformity</vt:lpstr>
      <vt:lpstr>BC Sag Uniformity</vt:lpstr>
      <vt:lpstr>BC Cor Uniformity</vt:lpstr>
      <vt:lpstr>HC Uniformity</vt:lpstr>
      <vt:lpstr>HC Tra Uniformity</vt:lpstr>
      <vt:lpstr>HC Sag Uniformity</vt:lpstr>
      <vt:lpstr>HC Cor Uniformity</vt:lpstr>
      <vt:lpstr>Geometric</vt:lpstr>
      <vt:lpstr>Slice Width</vt:lpstr>
      <vt:lpstr>Tra Slice Width</vt:lpstr>
      <vt:lpstr>Sag Slice Width</vt:lpstr>
      <vt:lpstr>Cor Slice Width</vt:lpstr>
      <vt:lpstr>Slice Position</vt:lpstr>
      <vt:lpstr>EPI Stability</vt:lpstr>
      <vt:lpstr>Tables for Report</vt:lpstr>
      <vt:lpstr>Comparison Charts for Report</vt:lpstr>
      <vt:lpstr>'Slice Position'!angled_rod_sep_</vt:lpstr>
      <vt:lpstr>'BC SNR'!B0_</vt:lpstr>
      <vt:lpstr>'HC SNR'!B0_</vt:lpstr>
      <vt:lpstr>'BC SNR'!BW_</vt:lpstr>
      <vt:lpstr>'HC SNR'!BW_</vt:lpstr>
      <vt:lpstr>'BC SNR'!BW_nominal_</vt:lpstr>
      <vt:lpstr>'HC SNR'!BW_nominal_</vt:lpstr>
      <vt:lpstr>'BC SNR'!BW_norm_</vt:lpstr>
      <vt:lpstr>'HC SNR'!BW_norm_</vt:lpstr>
      <vt:lpstr>'BC SNR'!BW_scanner_</vt:lpstr>
      <vt:lpstr>'HC SNR'!BW_scanner_</vt:lpstr>
      <vt:lpstr>'BC SNR'!CL_norm_</vt:lpstr>
      <vt:lpstr>'HC SNR'!CL_norm_</vt:lpstr>
      <vt:lpstr>'BC SNR'!Dx_</vt:lpstr>
      <vt:lpstr>'HC SNR'!Dx_</vt:lpstr>
      <vt:lpstr>'Slice Width'!Dx_</vt:lpstr>
      <vt:lpstr>'BC SNR'!Dy_</vt:lpstr>
      <vt:lpstr>'HC SNR'!Dy_</vt:lpstr>
      <vt:lpstr>'BC SNR'!Dz_cor_</vt:lpstr>
      <vt:lpstr>'HC SNR'!Dz_cor_</vt:lpstr>
      <vt:lpstr>'BC SNR'!Dz_sag_</vt:lpstr>
      <vt:lpstr>'HC SNR'!Dz_sag_</vt:lpstr>
      <vt:lpstr>'BC SNR'!Dz_tra_</vt:lpstr>
      <vt:lpstr>'HC SNR'!Dz_tra_</vt:lpstr>
      <vt:lpstr>'BC SNR'!FOV_</vt:lpstr>
      <vt:lpstr>'HC SNR'!FOV_</vt:lpstr>
      <vt:lpstr>'Slice Width'!FOV_</vt:lpstr>
      <vt:lpstr>'Slice Width'!FWHM_cor_1_</vt:lpstr>
      <vt:lpstr>'Slice Width'!FWHM_cor_2_</vt:lpstr>
      <vt:lpstr>'Slice Width'!FWHM_sag_1_</vt:lpstr>
      <vt:lpstr>'Slice Width'!FWHM_sag_2_</vt:lpstr>
      <vt:lpstr>'Slice Width'!FWHM_tra_1_</vt:lpstr>
      <vt:lpstr>'Slice Width'!FWHM_tra_2_</vt:lpstr>
      <vt:lpstr>'BC SNR'!N_fe_</vt:lpstr>
      <vt:lpstr>'HC SNR'!N_fe_</vt:lpstr>
      <vt:lpstr>'Slice Width'!N_fe_</vt:lpstr>
      <vt:lpstr>'BC SNR'!N_pe_</vt:lpstr>
      <vt:lpstr>'HC SNR'!N_pe_</vt:lpstr>
      <vt:lpstr>'BC SNR'!NSA_</vt:lpstr>
      <vt:lpstr>'HC SNR'!NSA_</vt:lpstr>
      <vt:lpstr>'Cor Slice Width'!profile_1_baseline_offset_</vt:lpstr>
      <vt:lpstr>'Sag Slice Width'!profile_1_baseline_offset_</vt:lpstr>
      <vt:lpstr>'Tra Slice Width'!profile_1_baseline_offset_</vt:lpstr>
      <vt:lpstr>'Cor Slice Width'!profile_1_min_offset_</vt:lpstr>
      <vt:lpstr>'Sag Slice Width'!profile_1_min_offset_</vt:lpstr>
      <vt:lpstr>'Tra Slice Width'!profile_1_min_offset_</vt:lpstr>
      <vt:lpstr>'Cor Slice Width'!profile_2_baseline_offset_</vt:lpstr>
      <vt:lpstr>'Sag Slice Width'!profile_2_baseline_offset_</vt:lpstr>
      <vt:lpstr>'Tra Slice Width'!profile_2_baseline_offset_</vt:lpstr>
      <vt:lpstr>'Cor Slice Width'!profile_2_min_offset_</vt:lpstr>
      <vt:lpstr>'Sag Slice Width'!profile_2_min_offset_</vt:lpstr>
      <vt:lpstr>'Tra Slice Width'!profile_2_min_offset_</vt:lpstr>
      <vt:lpstr>'BC SNR'!Q_head_</vt:lpstr>
      <vt:lpstr>'HC SNR'!Q_head_</vt:lpstr>
      <vt:lpstr>'BC SNR'!Q_test_object_</vt:lpstr>
      <vt:lpstr>'HC SNR'!Q_test_object_</vt:lpstr>
      <vt:lpstr>'Slice Position'!rda_</vt:lpstr>
      <vt:lpstr>Geometric!rod_dist_</vt:lpstr>
      <vt:lpstr>'BC SNR'!Scanner_</vt:lpstr>
      <vt:lpstr>'HC SNR'!Scanner_</vt:lpstr>
      <vt:lpstr>'Slice Width'!SF_</vt:lpstr>
      <vt:lpstr>'Slice Position'!slice_gap_</vt:lpstr>
      <vt:lpstr>'Slice Position'!slice_offset_</vt:lpstr>
      <vt:lpstr>'Slice Position'!slice_thk_</vt:lpstr>
      <vt:lpstr>'BC SNR'!SNR_cor_</vt:lpstr>
      <vt:lpstr>'HC SNR'!SNR_cor_</vt:lpstr>
      <vt:lpstr>'BC SNR'!SNR_sag_</vt:lpstr>
      <vt:lpstr>'HC SNR'!SNR_sag_</vt:lpstr>
      <vt:lpstr>'BC SNR'!SNR_tra_</vt:lpstr>
      <vt:lpstr>'HC SNR'!SNR_tra_</vt:lpstr>
      <vt:lpstr>'BC SNR'!ST_corr_</vt:lpstr>
      <vt:lpstr>'HC SNR'!ST_corr_</vt:lpstr>
      <vt:lpstr>'Tables for Report'!sys_name_</vt:lpstr>
      <vt:lpstr>'Comparison Charts for Report'!sys_name_comp_</vt:lpstr>
      <vt:lpstr>'Slice Width'!theta_</vt:lpstr>
      <vt:lpstr>'BC SNR'!TR_</vt:lpstr>
      <vt:lpstr>'HC SNR'!TR_</vt:lpstr>
      <vt:lpstr>'BC SNR'!VS_corr_cor_</vt:lpstr>
      <vt:lpstr>'HC SNR'!VS_corr_cor_</vt:lpstr>
      <vt:lpstr>'BC SNR'!VS_corr_sag_</vt:lpstr>
      <vt:lpstr>'HC SNR'!VS_corr_sag_</vt:lpstr>
      <vt:lpstr>'BC SNR'!VS_corr_tra_</vt:lpstr>
      <vt:lpstr>'HC SNR'!VS_corr_tra_</vt:lpstr>
    </vt:vector>
  </TitlesOfParts>
  <Company>UCLH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WASTLING, Stephen (UNIVERSITY COLLEGE LONDON HOSPITALS NHS FOUNDATION TRUST)</dc:creator>
  <cp:lastModifiedBy>WASTLING, Stephen (UNIVERSITY COLLEGE LONDON HOSPITALS</cp:lastModifiedBy>
  <dcterms:created xsi:type="dcterms:W3CDTF">2025-09-26T16:00:41Z</dcterms:created>
  <dcterms:modified xsi:type="dcterms:W3CDTF">2025-10-10T14:07:36Z</dcterms:modified>
</cp:coreProperties>
</file>