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0" windowWidth="14820" windowHeight="7695"/>
  </bookViews>
  <sheets>
    <sheet name="PEP12014044" sheetId="1" r:id="rId1"/>
  </sheets>
  <definedNames>
    <definedName name="_xlnm._FilterDatabase" localSheetId="0" hidden="1">PEP12014044!$I$107:$J$108</definedName>
    <definedName name="_xlnm.Print_Area" localSheetId="0">PEP12014044!$A$1:$S$564</definedName>
  </definedNames>
  <calcPr calcId="145621"/>
</workbook>
</file>

<file path=xl/calcChain.xml><?xml version="1.0" encoding="utf-8"?>
<calcChain xmlns="http://schemas.openxmlformats.org/spreadsheetml/2006/main">
  <c r="E37" i="1" l="1"/>
  <c r="K464" i="1" l="1"/>
  <c r="I464" i="1"/>
  <c r="G464" i="1"/>
  <c r="E464" i="1"/>
  <c r="C464" i="1"/>
  <c r="Q462" i="1"/>
  <c r="P462" i="1"/>
  <c r="O462" i="1"/>
  <c r="N462" i="1"/>
  <c r="M462" i="1"/>
  <c r="L462" i="1"/>
  <c r="K462" i="1"/>
  <c r="J462" i="1"/>
  <c r="I462" i="1"/>
  <c r="H462" i="1"/>
  <c r="F462" i="1"/>
  <c r="E462" i="1"/>
  <c r="D462" i="1"/>
  <c r="C462" i="1"/>
  <c r="P453" i="1"/>
  <c r="N453" i="1"/>
  <c r="L453" i="1"/>
  <c r="J453" i="1"/>
  <c r="K435" i="1"/>
  <c r="I435" i="1"/>
  <c r="G435" i="1"/>
  <c r="E435" i="1"/>
  <c r="C435" i="1"/>
  <c r="Q433" i="1"/>
  <c r="P433" i="1"/>
  <c r="O433" i="1"/>
  <c r="N433" i="1"/>
  <c r="M433" i="1"/>
  <c r="L433" i="1"/>
  <c r="K433" i="1"/>
  <c r="J433" i="1"/>
  <c r="I433" i="1"/>
  <c r="H433" i="1"/>
  <c r="F433" i="1"/>
  <c r="E433" i="1"/>
  <c r="D433" i="1"/>
  <c r="C433" i="1"/>
  <c r="P424" i="1"/>
  <c r="N424" i="1"/>
  <c r="L424" i="1"/>
  <c r="J424" i="1"/>
  <c r="K406" i="1"/>
  <c r="I406" i="1"/>
  <c r="G406" i="1"/>
  <c r="E406" i="1"/>
  <c r="C406" i="1"/>
  <c r="Q404" i="1"/>
  <c r="P404" i="1"/>
  <c r="O404" i="1"/>
  <c r="N404" i="1"/>
  <c r="M404" i="1"/>
  <c r="L404" i="1"/>
  <c r="K404" i="1"/>
  <c r="J404" i="1"/>
  <c r="I404" i="1"/>
  <c r="H404" i="1"/>
  <c r="F404" i="1"/>
  <c r="E404" i="1"/>
  <c r="D404" i="1"/>
  <c r="C404" i="1"/>
  <c r="P395" i="1"/>
  <c r="N395" i="1"/>
  <c r="L395" i="1"/>
  <c r="J395" i="1"/>
  <c r="K377" i="1"/>
  <c r="I377" i="1"/>
  <c r="G377" i="1"/>
  <c r="E377" i="1"/>
  <c r="C377" i="1"/>
  <c r="Q375" i="1"/>
  <c r="P375" i="1"/>
  <c r="O375" i="1"/>
  <c r="N375" i="1"/>
  <c r="M375" i="1"/>
  <c r="L375" i="1"/>
  <c r="K375" i="1"/>
  <c r="J375" i="1"/>
  <c r="I375" i="1"/>
  <c r="H375" i="1"/>
  <c r="F375" i="1"/>
  <c r="E375" i="1"/>
  <c r="D375" i="1"/>
  <c r="C375" i="1"/>
  <c r="P366" i="1"/>
  <c r="N366" i="1"/>
  <c r="L366" i="1"/>
  <c r="J366" i="1"/>
  <c r="D191" i="1"/>
  <c r="S474" i="1" l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H9" i="1"/>
  <c r="G450" i="1" s="1"/>
  <c r="AH12" i="1"/>
  <c r="D392" i="1" s="1"/>
  <c r="L449" i="1"/>
  <c r="AH7" i="1"/>
  <c r="E449" i="1" s="1"/>
  <c r="L448" i="1"/>
  <c r="L447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G421" i="1"/>
  <c r="D421" i="1"/>
  <c r="L420" i="1"/>
  <c r="E420" i="1"/>
  <c r="L419" i="1"/>
  <c r="L418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G392" i="1"/>
  <c r="L391" i="1"/>
  <c r="L390" i="1"/>
  <c r="L389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G363" i="1"/>
  <c r="D363" i="1"/>
  <c r="L362" i="1"/>
  <c r="E362" i="1"/>
  <c r="L361" i="1"/>
  <c r="L360" i="1"/>
  <c r="K348" i="1"/>
  <c r="I348" i="1"/>
  <c r="G348" i="1"/>
  <c r="E348" i="1"/>
  <c r="C348" i="1"/>
  <c r="P337" i="1"/>
  <c r="N337" i="1"/>
  <c r="L337" i="1"/>
  <c r="J337" i="1"/>
  <c r="V25" i="1"/>
  <c r="V26" i="1"/>
  <c r="V27" i="1" s="1"/>
  <c r="L550" i="1"/>
  <c r="L532" i="1"/>
  <c r="L514" i="1"/>
  <c r="L496" i="1"/>
  <c r="L478" i="1"/>
  <c r="L333" i="1"/>
  <c r="L307" i="1"/>
  <c r="L268" i="1"/>
  <c r="L233" i="1"/>
  <c r="L211" i="1"/>
  <c r="L189" i="1"/>
  <c r="L165" i="1"/>
  <c r="L142" i="1"/>
  <c r="D528" i="1"/>
  <c r="D492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K346" i="1"/>
  <c r="H346" i="1"/>
  <c r="C346" i="1"/>
  <c r="I229" i="1"/>
  <c r="L229" i="1"/>
  <c r="M229" i="1"/>
  <c r="D220" i="1"/>
  <c r="M207" i="1"/>
  <c r="D207" i="1"/>
  <c r="D198" i="1"/>
  <c r="M175" i="1"/>
  <c r="G175" i="1"/>
  <c r="F175" i="1"/>
  <c r="E175" i="1"/>
  <c r="D175" i="1"/>
  <c r="Q161" i="1"/>
  <c r="P161" i="1"/>
  <c r="D161" i="1"/>
  <c r="D152" i="1"/>
  <c r="I564" i="1"/>
  <c r="H564" i="1"/>
  <c r="G564" i="1"/>
  <c r="F564" i="1"/>
  <c r="E564" i="1"/>
  <c r="D564" i="1"/>
  <c r="I546" i="1"/>
  <c r="H546" i="1"/>
  <c r="G546" i="1"/>
  <c r="F546" i="1"/>
  <c r="E546" i="1"/>
  <c r="D546" i="1"/>
  <c r="I528" i="1"/>
  <c r="H528" i="1"/>
  <c r="G528" i="1"/>
  <c r="F528" i="1"/>
  <c r="E528" i="1"/>
  <c r="I510" i="1"/>
  <c r="H510" i="1"/>
  <c r="G510" i="1"/>
  <c r="F510" i="1"/>
  <c r="E510" i="1"/>
  <c r="D510" i="1"/>
  <c r="I492" i="1"/>
  <c r="H492" i="1"/>
  <c r="G492" i="1"/>
  <c r="F492" i="1"/>
  <c r="E492" i="1"/>
  <c r="Q346" i="1"/>
  <c r="P346" i="1"/>
  <c r="O346" i="1"/>
  <c r="N346" i="1"/>
  <c r="M346" i="1"/>
  <c r="L346" i="1"/>
  <c r="J346" i="1"/>
  <c r="I346" i="1"/>
  <c r="F346" i="1"/>
  <c r="E346" i="1"/>
  <c r="D346" i="1"/>
  <c r="K229" i="1"/>
  <c r="J229" i="1"/>
  <c r="H229" i="1"/>
  <c r="G229" i="1"/>
  <c r="F229" i="1"/>
  <c r="E229" i="1"/>
  <c r="D229" i="1"/>
  <c r="M220" i="1"/>
  <c r="L220" i="1"/>
  <c r="K220" i="1"/>
  <c r="J220" i="1"/>
  <c r="I220" i="1"/>
  <c r="H220" i="1"/>
  <c r="G220" i="1"/>
  <c r="F220" i="1"/>
  <c r="E220" i="1"/>
  <c r="L207" i="1"/>
  <c r="K207" i="1"/>
  <c r="J207" i="1"/>
  <c r="I207" i="1"/>
  <c r="H207" i="1"/>
  <c r="G207" i="1"/>
  <c r="F207" i="1"/>
  <c r="E207" i="1"/>
  <c r="M198" i="1"/>
  <c r="L198" i="1"/>
  <c r="K198" i="1"/>
  <c r="J198" i="1"/>
  <c r="I198" i="1"/>
  <c r="H198" i="1"/>
  <c r="G198" i="1"/>
  <c r="F198" i="1"/>
  <c r="E198" i="1"/>
  <c r="D185" i="1"/>
  <c r="M185" i="1"/>
  <c r="L185" i="1"/>
  <c r="K185" i="1"/>
  <c r="J185" i="1"/>
  <c r="I185" i="1"/>
  <c r="H185" i="1"/>
  <c r="G185" i="1"/>
  <c r="F185" i="1"/>
  <c r="E185" i="1"/>
  <c r="L175" i="1"/>
  <c r="K175" i="1"/>
  <c r="J175" i="1"/>
  <c r="I175" i="1"/>
  <c r="H175" i="1"/>
  <c r="M161" i="1"/>
  <c r="L161" i="1"/>
  <c r="K161" i="1"/>
  <c r="J161" i="1"/>
  <c r="I161" i="1"/>
  <c r="H161" i="1"/>
  <c r="G161" i="1"/>
  <c r="F161" i="1"/>
  <c r="E161" i="1"/>
  <c r="M152" i="1"/>
  <c r="L152" i="1"/>
  <c r="K152" i="1"/>
  <c r="J152" i="1"/>
  <c r="I152" i="1"/>
  <c r="H152" i="1"/>
  <c r="G152" i="1"/>
  <c r="F152" i="1"/>
  <c r="E152" i="1"/>
  <c r="AZ18" i="1"/>
  <c r="A13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4" i="1" s="1"/>
  <c r="P113" i="1"/>
  <c r="P112" i="1"/>
  <c r="P111" i="1"/>
  <c r="P110" i="1"/>
  <c r="M113" i="1"/>
  <c r="M112" i="1"/>
  <c r="M111" i="1"/>
  <c r="M110" i="1"/>
  <c r="J113" i="1"/>
  <c r="J112" i="1"/>
  <c r="J111" i="1"/>
  <c r="J110" i="1"/>
  <c r="G113" i="1"/>
  <c r="G112" i="1"/>
  <c r="G111" i="1"/>
  <c r="G110" i="1"/>
  <c r="L306" i="1"/>
  <c r="L305" i="1"/>
  <c r="L549" i="1"/>
  <c r="L531" i="1"/>
  <c r="L513" i="1"/>
  <c r="L495" i="1"/>
  <c r="L477" i="1"/>
  <c r="L332" i="1"/>
  <c r="L267" i="1"/>
  <c r="L232" i="1"/>
  <c r="L210" i="1"/>
  <c r="L141" i="1"/>
  <c r="L188" i="1"/>
  <c r="L164" i="1"/>
  <c r="D549" i="1"/>
  <c r="D531" i="1"/>
  <c r="D513" i="1"/>
  <c r="D495" i="1"/>
  <c r="D477" i="1"/>
  <c r="V4" i="1"/>
  <c r="V5" i="1"/>
  <c r="V6" i="1"/>
  <c r="V7" i="1"/>
  <c r="V9" i="1"/>
  <c r="V10" i="1"/>
  <c r="V11" i="1"/>
  <c r="V13" i="1"/>
  <c r="V14" i="1"/>
  <c r="V16" i="1"/>
  <c r="V17" i="1"/>
  <c r="V19" i="1"/>
  <c r="V15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H3" i="1"/>
  <c r="AH4" i="1"/>
  <c r="AH5" i="1"/>
  <c r="AH6" i="1"/>
  <c r="AH8" i="1"/>
  <c r="F26" i="1"/>
  <c r="AH10" i="1"/>
  <c r="AH11" i="1"/>
  <c r="AH13" i="1"/>
  <c r="AH14" i="1"/>
  <c r="AH15" i="1"/>
  <c r="M36" i="1"/>
  <c r="AH16" i="1"/>
  <c r="F25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F36" i="1"/>
  <c r="F37" i="1"/>
  <c r="M37" i="1"/>
  <c r="F38" i="1"/>
  <c r="M38" i="1"/>
  <c r="F41" i="1"/>
  <c r="F45" i="1"/>
  <c r="H47" i="1"/>
  <c r="J49" i="1"/>
  <c r="H51" i="1"/>
  <c r="H52" i="1"/>
  <c r="H53" i="1"/>
  <c r="L53" i="1"/>
  <c r="H54" i="1"/>
  <c r="L54" i="1"/>
  <c r="H67" i="1"/>
  <c r="H68" i="1"/>
  <c r="I68" i="1"/>
  <c r="F80" i="1"/>
  <c r="F96" i="1"/>
  <c r="G114" i="1"/>
  <c r="J114" i="1"/>
  <c r="M114" i="1"/>
  <c r="P114" i="1"/>
  <c r="G115" i="1"/>
  <c r="J115" i="1"/>
  <c r="M115" i="1"/>
  <c r="P115" i="1"/>
  <c r="G116" i="1"/>
  <c r="J116" i="1"/>
  <c r="M116" i="1"/>
  <c r="P116" i="1"/>
  <c r="G117" i="1"/>
  <c r="J117" i="1"/>
  <c r="M117" i="1"/>
  <c r="P117" i="1"/>
  <c r="G118" i="1"/>
  <c r="J118" i="1"/>
  <c r="M118" i="1"/>
  <c r="P118" i="1"/>
  <c r="G119" i="1"/>
  <c r="J119" i="1"/>
  <c r="M119" i="1"/>
  <c r="P119" i="1"/>
  <c r="F123" i="1"/>
  <c r="F124" i="1"/>
  <c r="F127" i="1"/>
  <c r="F128" i="1"/>
  <c r="L140" i="1"/>
  <c r="F141" i="1"/>
  <c r="L163" i="1"/>
  <c r="L187" i="1"/>
  <c r="L209" i="1"/>
  <c r="E210" i="1"/>
  <c r="L231" i="1"/>
  <c r="E232" i="1"/>
  <c r="L266" i="1"/>
  <c r="E267" i="1"/>
  <c r="L331" i="1"/>
  <c r="E333" i="1"/>
  <c r="D334" i="1"/>
  <c r="G334" i="1"/>
  <c r="L476" i="1"/>
  <c r="D480" i="1"/>
  <c r="L494" i="1"/>
  <c r="D498" i="1"/>
  <c r="L512" i="1"/>
  <c r="D516" i="1"/>
  <c r="L530" i="1"/>
  <c r="D534" i="1"/>
  <c r="L548" i="1"/>
  <c r="D552" i="1"/>
  <c r="A260" i="1"/>
  <c r="A261" i="1" s="1"/>
  <c r="A262" i="1" s="1"/>
  <c r="A263" i="1" s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BD18" i="1"/>
  <c r="BB18" i="1"/>
  <c r="L52" i="1"/>
  <c r="H55" i="1"/>
  <c r="L51" i="1"/>
  <c r="F94" i="1"/>
  <c r="E391" i="1" l="1"/>
  <c r="D450" i="1"/>
  <c r="V23" i="1"/>
  <c r="O1" i="1" s="1"/>
  <c r="V28" i="1"/>
  <c r="D269" i="1" s="1"/>
  <c r="D270" i="1" l="1"/>
  <c r="E269" i="1"/>
  <c r="D234" i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E270" i="1" l="1"/>
  <c r="F269" i="1"/>
  <c r="G269" i="1" l="1"/>
  <c r="F270" i="1"/>
  <c r="H269" i="1" l="1"/>
  <c r="G270" i="1"/>
  <c r="I269" i="1" l="1"/>
  <c r="H270" i="1"/>
  <c r="I270" i="1" l="1"/>
  <c r="J269" i="1"/>
  <c r="J270" i="1" l="1"/>
  <c r="K269" i="1"/>
  <c r="K270" i="1" l="1"/>
  <c r="L269" i="1"/>
  <c r="M269" i="1" l="1"/>
  <c r="L270" i="1"/>
  <c r="M270" i="1" l="1"/>
  <c r="N269" i="1"/>
  <c r="N270" i="1" l="1"/>
  <c r="O269" i="1"/>
  <c r="O270" i="1" l="1"/>
  <c r="P269" i="1"/>
  <c r="P270" i="1" l="1"/>
  <c r="Q269" i="1"/>
  <c r="Q270" i="1" l="1"/>
  <c r="D272" i="1"/>
  <c r="D273" i="1" l="1"/>
  <c r="E272" i="1"/>
  <c r="F272" i="1" l="1"/>
  <c r="E273" i="1"/>
  <c r="F273" i="1" l="1"/>
  <c r="G272" i="1"/>
  <c r="G273" i="1" l="1"/>
  <c r="H272" i="1"/>
  <c r="I272" i="1" l="1"/>
  <c r="H273" i="1"/>
  <c r="J272" i="1" l="1"/>
  <c r="I273" i="1"/>
  <c r="J273" i="1" l="1"/>
  <c r="K272" i="1"/>
  <c r="K273" i="1" l="1"/>
  <c r="L272" i="1"/>
  <c r="L273" i="1" l="1"/>
  <c r="M272" i="1"/>
  <c r="N272" i="1" l="1"/>
  <c r="M273" i="1"/>
  <c r="N273" i="1" l="1"/>
  <c r="O272" i="1"/>
  <c r="O273" i="1" l="1"/>
  <c r="P272" i="1"/>
  <c r="Q272" i="1" l="1"/>
  <c r="P273" i="1"/>
  <c r="D275" i="1" l="1"/>
  <c r="Q273" i="1"/>
  <c r="E275" i="1" l="1"/>
  <c r="D276" i="1"/>
  <c r="E276" i="1" l="1"/>
  <c r="F275" i="1"/>
  <c r="G275" i="1" l="1"/>
  <c r="F276" i="1"/>
  <c r="H275" i="1" l="1"/>
  <c r="G276" i="1"/>
  <c r="I275" i="1" l="1"/>
  <c r="H276" i="1"/>
  <c r="I276" i="1" l="1"/>
  <c r="J275" i="1"/>
  <c r="J276" i="1" l="1"/>
  <c r="K275" i="1"/>
  <c r="L275" i="1" l="1"/>
  <c r="K276" i="1"/>
  <c r="L276" i="1" l="1"/>
  <c r="M275" i="1"/>
  <c r="M276" i="1" l="1"/>
  <c r="N275" i="1"/>
  <c r="O275" i="1" l="1"/>
  <c r="N276" i="1"/>
  <c r="P275" i="1" l="1"/>
  <c r="O276" i="1"/>
  <c r="Q275" i="1" l="1"/>
  <c r="P276" i="1"/>
  <c r="D278" i="1" l="1"/>
  <c r="Q276" i="1"/>
  <c r="D279" i="1" l="1"/>
  <c r="E278" i="1"/>
  <c r="E279" i="1" l="1"/>
  <c r="F278" i="1"/>
  <c r="G278" i="1" l="1"/>
  <c r="F279" i="1"/>
  <c r="H278" i="1" l="1"/>
  <c r="G279" i="1"/>
  <c r="I278" i="1" l="1"/>
  <c r="H279" i="1"/>
  <c r="I279" i="1" l="1"/>
  <c r="J278" i="1"/>
  <c r="J279" i="1" l="1"/>
  <c r="K278" i="1"/>
  <c r="K279" i="1" l="1"/>
  <c r="L278" i="1"/>
  <c r="L279" i="1" l="1"/>
  <c r="M278" i="1"/>
  <c r="M279" i="1" l="1"/>
  <c r="N278" i="1"/>
  <c r="O278" i="1" l="1"/>
  <c r="N279" i="1"/>
  <c r="P278" i="1" l="1"/>
  <c r="O279" i="1"/>
  <c r="Q278" i="1" l="1"/>
  <c r="P279" i="1"/>
  <c r="Q279" i="1" l="1"/>
  <c r="D281" i="1"/>
  <c r="E281" i="1" l="1"/>
  <c r="D282" i="1"/>
  <c r="F281" i="1" l="1"/>
  <c r="E282" i="1"/>
  <c r="G281" i="1" l="1"/>
  <c r="F282" i="1"/>
  <c r="G282" i="1" l="1"/>
  <c r="H281" i="1"/>
  <c r="H282" i="1" l="1"/>
  <c r="I281" i="1"/>
  <c r="J281" i="1" l="1"/>
  <c r="I282" i="1"/>
  <c r="J282" i="1" l="1"/>
  <c r="K281" i="1"/>
  <c r="K282" i="1" l="1"/>
  <c r="L281" i="1"/>
  <c r="L282" i="1" l="1"/>
  <c r="M281" i="1"/>
  <c r="M282" i="1" l="1"/>
  <c r="N281" i="1"/>
  <c r="O281" i="1" l="1"/>
  <c r="N282" i="1"/>
  <c r="P281" i="1" l="1"/>
  <c r="O282" i="1"/>
  <c r="P282" i="1" l="1"/>
  <c r="Q281" i="1"/>
  <c r="D284" i="1" l="1"/>
  <c r="Q282" i="1"/>
  <c r="E284" i="1" l="1"/>
  <c r="D285" i="1"/>
  <c r="E285" i="1" l="1"/>
  <c r="F284" i="1"/>
  <c r="F285" i="1" l="1"/>
  <c r="G284" i="1"/>
  <c r="H284" i="1" l="1"/>
  <c r="G285" i="1"/>
  <c r="I284" i="1" l="1"/>
  <c r="H285" i="1"/>
  <c r="I285" i="1" l="1"/>
  <c r="J284" i="1"/>
  <c r="J285" i="1" l="1"/>
  <c r="K284" i="1"/>
  <c r="L284" i="1" l="1"/>
  <c r="K285" i="1"/>
  <c r="M284" i="1" l="1"/>
  <c r="L285" i="1"/>
  <c r="M285" i="1" l="1"/>
  <c r="N284" i="1"/>
  <c r="N285" i="1" l="1"/>
  <c r="O284" i="1"/>
  <c r="P284" i="1" l="1"/>
  <c r="O285" i="1"/>
  <c r="Q284" i="1" l="1"/>
  <c r="P285" i="1"/>
  <c r="Q285" i="1" l="1"/>
  <c r="D287" i="1"/>
  <c r="E287" i="1" l="1"/>
  <c r="D288" i="1"/>
  <c r="F287" i="1" l="1"/>
  <c r="E288" i="1"/>
  <c r="F288" i="1" l="1"/>
  <c r="G287" i="1"/>
  <c r="G288" i="1" l="1"/>
  <c r="H287" i="1"/>
  <c r="I287" i="1" l="1"/>
  <c r="H288" i="1"/>
  <c r="J287" i="1" l="1"/>
  <c r="I288" i="1"/>
  <c r="J288" i="1" l="1"/>
  <c r="K287" i="1"/>
  <c r="K288" i="1" l="1"/>
  <c r="L287" i="1"/>
  <c r="M287" i="1" l="1"/>
  <c r="L288" i="1"/>
  <c r="N287" i="1" l="1"/>
  <c r="M288" i="1"/>
  <c r="N288" i="1" l="1"/>
  <c r="O287" i="1"/>
  <c r="O288" i="1" l="1"/>
  <c r="P287" i="1"/>
  <c r="Q287" i="1" l="1"/>
  <c r="P288" i="1"/>
  <c r="D290" i="1" l="1"/>
  <c r="Q288" i="1"/>
  <c r="D291" i="1" l="1"/>
  <c r="E290" i="1"/>
  <c r="F290" i="1" l="1"/>
  <c r="E291" i="1"/>
  <c r="G290" i="1" l="1"/>
  <c r="F291" i="1"/>
  <c r="G291" i="1" l="1"/>
  <c r="H290" i="1"/>
  <c r="H291" i="1" l="1"/>
  <c r="I290" i="1"/>
  <c r="J290" i="1" l="1"/>
  <c r="I291" i="1"/>
  <c r="K290" i="1" l="1"/>
  <c r="J291" i="1"/>
  <c r="K291" i="1" l="1"/>
  <c r="L290" i="1"/>
  <c r="L291" i="1" l="1"/>
  <c r="M290" i="1"/>
  <c r="N290" i="1" l="1"/>
  <c r="M291" i="1"/>
  <c r="O290" i="1" l="1"/>
  <c r="N291" i="1"/>
  <c r="O291" i="1" l="1"/>
  <c r="P290" i="1"/>
  <c r="P291" i="1" l="1"/>
  <c r="Q290" i="1"/>
  <c r="D293" i="1" l="1"/>
  <c r="Q291" i="1"/>
  <c r="D294" i="1" l="1"/>
  <c r="E293" i="1"/>
  <c r="E294" i="1" l="1"/>
  <c r="F293" i="1"/>
  <c r="G293" i="1" l="1"/>
  <c r="F294" i="1"/>
  <c r="H293" i="1" l="1"/>
  <c r="G294" i="1"/>
  <c r="H294" i="1" l="1"/>
  <c r="I293" i="1"/>
  <c r="I294" i="1" l="1"/>
  <c r="J293" i="1"/>
  <c r="K293" i="1" l="1"/>
  <c r="J294" i="1"/>
  <c r="L293" i="1" l="1"/>
  <c r="K294" i="1"/>
  <c r="L294" i="1" l="1"/>
  <c r="M293" i="1"/>
  <c r="N293" i="1" l="1"/>
  <c r="M294" i="1"/>
  <c r="O293" i="1" l="1"/>
  <c r="N294" i="1"/>
  <c r="O294" i="1" l="1"/>
  <c r="P293" i="1"/>
  <c r="P294" i="1" l="1"/>
  <c r="Q293" i="1"/>
  <c r="D296" i="1" l="1"/>
  <c r="Q294" i="1"/>
  <c r="E296" i="1" l="1"/>
  <c r="D297" i="1"/>
  <c r="E297" i="1" l="1"/>
  <c r="F296" i="1"/>
  <c r="F297" i="1" l="1"/>
  <c r="G296" i="1"/>
  <c r="G297" i="1" l="1"/>
  <c r="H296" i="1"/>
  <c r="I296" i="1" l="1"/>
  <c r="H297" i="1"/>
  <c r="J296" i="1" l="1"/>
  <c r="I297" i="1"/>
  <c r="J297" i="1" l="1"/>
  <c r="K296" i="1"/>
  <c r="L296" i="1" l="1"/>
  <c r="K297" i="1"/>
  <c r="M296" i="1" l="1"/>
  <c r="L297" i="1"/>
  <c r="M297" i="1" l="1"/>
  <c r="N296" i="1"/>
  <c r="N297" i="1" l="1"/>
  <c r="O296" i="1"/>
  <c r="P296" i="1" l="1"/>
  <c r="O297" i="1"/>
  <c r="Q296" i="1" l="1"/>
  <c r="P297" i="1"/>
  <c r="Q297" i="1" l="1"/>
  <c r="D299" i="1"/>
  <c r="E299" i="1" l="1"/>
  <c r="D300" i="1"/>
  <c r="F299" i="1" l="1"/>
  <c r="E300" i="1"/>
  <c r="F300" i="1" l="1"/>
  <c r="G299" i="1"/>
  <c r="G300" i="1" l="1"/>
  <c r="H299" i="1"/>
  <c r="I299" i="1" l="1"/>
  <c r="H300" i="1"/>
  <c r="J299" i="1" l="1"/>
  <c r="I300" i="1"/>
  <c r="J300" i="1" l="1"/>
  <c r="K299" i="1"/>
  <c r="K300" i="1" l="1"/>
  <c r="L299" i="1"/>
  <c r="M299" i="1" l="1"/>
  <c r="L300" i="1"/>
  <c r="N299" i="1" l="1"/>
  <c r="M300" i="1"/>
  <c r="N300" i="1" l="1"/>
  <c r="O299" i="1"/>
  <c r="P299" i="1" l="1"/>
  <c r="O300" i="1"/>
  <c r="Q299" i="1" l="1"/>
  <c r="P300" i="1"/>
  <c r="Q300" i="1" l="1"/>
  <c r="D302" i="1"/>
  <c r="D303" i="1" l="1"/>
  <c r="E302" i="1"/>
  <c r="F302" i="1" l="1"/>
  <c r="E303" i="1"/>
  <c r="G302" i="1" l="1"/>
  <c r="F303" i="1"/>
  <c r="G303" i="1" l="1"/>
  <c r="H302" i="1"/>
  <c r="H303" i="1" l="1"/>
  <c r="I302" i="1"/>
  <c r="I303" i="1" l="1"/>
  <c r="J302" i="1"/>
  <c r="K302" i="1" l="1"/>
  <c r="J303" i="1"/>
  <c r="L302" i="1" l="1"/>
  <c r="K303" i="1"/>
  <c r="L303" i="1" l="1"/>
  <c r="M302" i="1"/>
  <c r="N302" i="1" l="1"/>
  <c r="M303" i="1"/>
  <c r="O302" i="1" l="1"/>
  <c r="N303" i="1"/>
  <c r="O303" i="1" l="1"/>
  <c r="P302" i="1"/>
  <c r="P303" i="1" l="1"/>
  <c r="Q302" i="1"/>
  <c r="Q303" i="1" s="1"/>
</calcChain>
</file>

<file path=xl/sharedStrings.xml><?xml version="1.0" encoding="utf-8"?>
<sst xmlns="http://schemas.openxmlformats.org/spreadsheetml/2006/main" count="1494" uniqueCount="528">
  <si>
    <t>Unique ID:</t>
  </si>
  <si>
    <t>Seed Rates</t>
  </si>
  <si>
    <t>PK Rates</t>
  </si>
  <si>
    <t>N Rates</t>
  </si>
  <si>
    <t>Fertilizer</t>
  </si>
  <si>
    <t>Irrigation</t>
  </si>
  <si>
    <t>1. Crop set-up data</t>
  </si>
  <si>
    <t>Lookup values</t>
  </si>
  <si>
    <t>1.1 Module selection</t>
  </si>
  <si>
    <t>Mandatory Fields</t>
  </si>
  <si>
    <t>Default</t>
  </si>
  <si>
    <t>Metric</t>
  </si>
  <si>
    <t>UK-Imperial</t>
  </si>
  <si>
    <t>US-Imperial</t>
  </si>
  <si>
    <t>Permitted</t>
  </si>
  <si>
    <t xml:space="preserve">Permitted </t>
  </si>
  <si>
    <t>Size specification:</t>
  </si>
  <si>
    <t>Yes</t>
  </si>
  <si>
    <t>Irrigation scheduling:</t>
  </si>
  <si>
    <t>Country</t>
  </si>
  <si>
    <t>units</t>
  </si>
  <si>
    <t>Area-1</t>
  </si>
  <si>
    <t>ha</t>
  </si>
  <si>
    <t>acres</t>
  </si>
  <si>
    <t>varieties</t>
  </si>
  <si>
    <t>uses</t>
  </si>
  <si>
    <t>soil analysis</t>
  </si>
  <si>
    <t>NVZ</t>
  </si>
  <si>
    <t>N fertilizer units</t>
  </si>
  <si>
    <t>scab control</t>
  </si>
  <si>
    <t>Total N units</t>
  </si>
  <si>
    <t>Seed rates:</t>
  </si>
  <si>
    <t>Gross yield forecasting:</t>
  </si>
  <si>
    <t>State</t>
  </si>
  <si>
    <t>Area-2</t>
  </si>
  <si>
    <t>Estima</t>
  </si>
  <si>
    <t>Bakers</t>
  </si>
  <si>
    <t>ADAS</t>
  </si>
  <si>
    <t>kg N/ha</t>
  </si>
  <si>
    <t>% N</t>
  </si>
  <si>
    <t>P, K &amp; Mg fertilizer rates:</t>
  </si>
  <si>
    <t>Yield forecasting and tuber size:</t>
  </si>
  <si>
    <t>Grower</t>
  </si>
  <si>
    <t>No</t>
  </si>
  <si>
    <t>Length-1</t>
  </si>
  <si>
    <t>km</t>
  </si>
  <si>
    <t>miles</t>
  </si>
  <si>
    <t>Hermes</t>
  </si>
  <si>
    <t>Crisping-Green top</t>
  </si>
  <si>
    <t>Levington (resin)</t>
  </si>
  <si>
    <t>lb N/acre</t>
  </si>
  <si>
    <t>mg N/kg</t>
  </si>
  <si>
    <t>N fertilizer rates:</t>
  </si>
  <si>
    <t>Yield potential:</t>
  </si>
  <si>
    <t>Contact</t>
  </si>
  <si>
    <t>Length-2</t>
  </si>
  <si>
    <t>m</t>
  </si>
  <si>
    <t>yards</t>
  </si>
  <si>
    <t>Lady Rosetta</t>
  </si>
  <si>
    <t>Crisping-Storage</t>
  </si>
  <si>
    <t>Teagasc</t>
  </si>
  <si>
    <t>unit N/acre</t>
  </si>
  <si>
    <t>Pseudo (i.e. partial)</t>
  </si>
  <si>
    <t>Length-3</t>
  </si>
  <si>
    <t>cm</t>
  </si>
  <si>
    <t>inches</t>
  </si>
  <si>
    <t>Maris Peer</t>
  </si>
  <si>
    <t>French-fries</t>
  </si>
  <si>
    <t>1.2 Unit selection:</t>
  </si>
  <si>
    <t>Field</t>
  </si>
  <si>
    <t>Length-4</t>
  </si>
  <si>
    <t>mm</t>
  </si>
  <si>
    <t>Maris Piper</t>
  </si>
  <si>
    <t>General Ware</t>
  </si>
  <si>
    <t>Previous crops</t>
  </si>
  <si>
    <t>Lookup</t>
  </si>
  <si>
    <t>Default units:</t>
  </si>
  <si>
    <t>Area</t>
  </si>
  <si>
    <t>Weight-1</t>
  </si>
  <si>
    <t>t</t>
  </si>
  <si>
    <t>ton (2200 lb)</t>
  </si>
  <si>
    <t>ton (2000 lb)</t>
  </si>
  <si>
    <t>Salad</t>
  </si>
  <si>
    <t>Beans</t>
  </si>
  <si>
    <t>P fertilizer units</t>
  </si>
  <si>
    <t>K fertilizer units</t>
  </si>
  <si>
    <t>Mg fertilizer units</t>
  </si>
  <si>
    <t>irrigation method</t>
  </si>
  <si>
    <t>Configure</t>
  </si>
  <si>
    <t>Weight-2</t>
  </si>
  <si>
    <t>kg</t>
  </si>
  <si>
    <t>pounds (lb)</t>
  </si>
  <si>
    <t>Saturna</t>
  </si>
  <si>
    <t>Seed</t>
  </si>
  <si>
    <t>Cereals</t>
  </si>
  <si>
    <r>
      <t>kg Mg</t>
    </r>
    <r>
      <rPr>
        <sz val="10"/>
        <rFont val="Times New Roman"/>
        <family val="1"/>
      </rPr>
      <t>O</t>
    </r>
    <r>
      <rPr>
        <sz val="10"/>
        <rFont val="Times New Roman"/>
        <family val="1"/>
      </rPr>
      <t>/ha</t>
    </r>
  </si>
  <si>
    <t>Rain gun</t>
  </si>
  <si>
    <t>1.3 Grower information</t>
  </si>
  <si>
    <t>Weight-3</t>
  </si>
  <si>
    <t>g</t>
  </si>
  <si>
    <t>ounces (oz)</t>
  </si>
  <si>
    <t>Forage crops (cut)</t>
  </si>
  <si>
    <t>kg P/ha</t>
  </si>
  <si>
    <t>kg K/ha</t>
  </si>
  <si>
    <t>kg Mg/ha</t>
  </si>
  <si>
    <t>Boom</t>
  </si>
  <si>
    <t>Variety</t>
  </si>
  <si>
    <t>Rate-1</t>
  </si>
  <si>
    <t>t/ha</t>
  </si>
  <si>
    <t>t/acre</t>
  </si>
  <si>
    <t>cwt/acre</t>
  </si>
  <si>
    <t>P,K strategy</t>
  </si>
  <si>
    <t>Oil seed rape</t>
  </si>
  <si>
    <t>lb P/acre</t>
  </si>
  <si>
    <t>lb K/acre</t>
  </si>
  <si>
    <t>lb Mg/acre</t>
  </si>
  <si>
    <t>Centre pivot</t>
  </si>
  <si>
    <t>Use</t>
  </si>
  <si>
    <t>Planting</t>
  </si>
  <si>
    <t xml:space="preserve">Rate-2 </t>
  </si>
  <si>
    <t>kg/ha</t>
  </si>
  <si>
    <t>lb/acre</t>
  </si>
  <si>
    <t>Potato crop only</t>
  </si>
  <si>
    <t>Peas</t>
  </si>
  <si>
    <r>
      <t>lb Mg</t>
    </r>
    <r>
      <rPr>
        <sz val="10"/>
        <rFont val="Times New Roman"/>
        <family val="1"/>
      </rPr>
      <t>O</t>
    </r>
    <r>
      <rPr>
        <sz val="10"/>
        <rFont val="Times New Roman"/>
        <family val="1"/>
      </rPr>
      <t>/acre</t>
    </r>
  </si>
  <si>
    <t>Linear move</t>
  </si>
  <si>
    <t>Supplier group:</t>
  </si>
  <si>
    <t>configuration</t>
  </si>
  <si>
    <t xml:space="preserve">Rate-3 </t>
  </si>
  <si>
    <t>000/ha</t>
  </si>
  <si>
    <t>000/acre</t>
  </si>
  <si>
    <t>Replacement</t>
  </si>
  <si>
    <t>Potatoes</t>
  </si>
  <si>
    <t>Drip</t>
  </si>
  <si>
    <t>Defol</t>
  </si>
  <si>
    <t>Individual rows</t>
  </si>
  <si>
    <t>Value-1</t>
  </si>
  <si>
    <t>£/t</t>
  </si>
  <si>
    <t>£/ton</t>
  </si>
  <si>
    <t>$/cwt</t>
  </si>
  <si>
    <t>Increase soil indices</t>
  </si>
  <si>
    <t>Set-aside (rotational)</t>
  </si>
  <si>
    <t>End user (if known):</t>
  </si>
  <si>
    <t>Harv</t>
  </si>
  <si>
    <t>Two row bed</t>
  </si>
  <si>
    <t>Sugar beet</t>
  </si>
  <si>
    <t>Three row bed</t>
  </si>
  <si>
    <t>Vegetables-low N</t>
  </si>
  <si>
    <t>Yield</t>
  </si>
  <si>
    <t>Quad bed</t>
  </si>
  <si>
    <t>Vegetables-medium N</t>
  </si>
  <si>
    <t>1.4 Field information</t>
  </si>
  <si>
    <t>Five row bed</t>
  </si>
  <si>
    <t>analytical units</t>
  </si>
  <si>
    <t>Vegetables-high N</t>
  </si>
  <si>
    <t>ppm</t>
  </si>
  <si>
    <t>seed certifications</t>
  </si>
  <si>
    <t>mg/kg</t>
  </si>
  <si>
    <t>Total</t>
  </si>
  <si>
    <t>ADAS Index</t>
  </si>
  <si>
    <t>Cultivations</t>
  </si>
  <si>
    <t>Average row width:</t>
  </si>
  <si>
    <t>Sub-soil</t>
  </si>
  <si>
    <t>Wheelings (centre to centre)</t>
  </si>
  <si>
    <t>Plough</t>
  </si>
  <si>
    <t>Field location:</t>
  </si>
  <si>
    <t>Latitude</t>
  </si>
  <si>
    <t>Longitude</t>
  </si>
  <si>
    <t>or</t>
  </si>
  <si>
    <t>OS Ref</t>
  </si>
  <si>
    <t>organic manure</t>
  </si>
  <si>
    <t>Soil types</t>
  </si>
  <si>
    <t>Bed-form</t>
  </si>
  <si>
    <t xml:space="preserve">Headlands as % of total planted </t>
  </si>
  <si>
    <t>Pig-FYM</t>
  </si>
  <si>
    <t>Light sands</t>
  </si>
  <si>
    <t>Bed-till</t>
  </si>
  <si>
    <t>Cattle-FYM</t>
  </si>
  <si>
    <t>Shallow (&lt; 40 cm) over sandstone</t>
  </si>
  <si>
    <t>Destone</t>
  </si>
  <si>
    <t>1.5 Crop information</t>
  </si>
  <si>
    <t>Sheep-FYM</t>
  </si>
  <si>
    <t>Medium soils</t>
  </si>
  <si>
    <t>Re-ridge</t>
  </si>
  <si>
    <t>Variety:</t>
  </si>
  <si>
    <t>Duck-FYM</t>
  </si>
  <si>
    <t>Shallow (&lt; 40 cm) not over sandstone</t>
  </si>
  <si>
    <t>Poultry-layers</t>
  </si>
  <si>
    <t>Deep clay soils</t>
  </si>
  <si>
    <t>Intended:</t>
  </si>
  <si>
    <t>Actual start date:</t>
  </si>
  <si>
    <t>Actual finish date</t>
  </si>
  <si>
    <t>Broiler/turkey litter</t>
  </si>
  <si>
    <t>Deep fertile silt soils</t>
  </si>
  <si>
    <t>Actual defoliation date</t>
  </si>
  <si>
    <t>Dairy-slurry</t>
  </si>
  <si>
    <t>Organic soils (6-20 % OM)</t>
  </si>
  <si>
    <t>Actual harvest date</t>
  </si>
  <si>
    <t>Beef-slurry</t>
  </si>
  <si>
    <t>Peat soils (&gt; 20 % OM)</t>
  </si>
  <si>
    <t>Planned planting density:</t>
  </si>
  <si>
    <t>Achieved planting density:</t>
  </si>
  <si>
    <t>Dirty water</t>
  </si>
  <si>
    <t>Planned within-row spacing</t>
  </si>
  <si>
    <t>Achieved within-row spacing</t>
  </si>
  <si>
    <t>Strainer-separated</t>
  </si>
  <si>
    <t>Planned planting depth:</t>
  </si>
  <si>
    <t>Achieved planting depth:</t>
  </si>
  <si>
    <t>Weeping wall-separated</t>
  </si>
  <si>
    <t>Mechanically separated</t>
  </si>
  <si>
    <t>1.6 Crop specifications</t>
  </si>
  <si>
    <t>seed cutting</t>
  </si>
  <si>
    <t>Pig-slurry</t>
  </si>
  <si>
    <t>Whole</t>
  </si>
  <si>
    <t>Intended date of delivery</t>
  </si>
  <si>
    <t>Date</t>
  </si>
  <si>
    <t xml:space="preserve">or </t>
  </si>
  <si>
    <t>Period</t>
  </si>
  <si>
    <t>Cut</t>
  </si>
  <si>
    <t>soil texture</t>
  </si>
  <si>
    <t>S</t>
  </si>
  <si>
    <t>1.7 Intended crop size</t>
  </si>
  <si>
    <t>LS</t>
  </si>
  <si>
    <t>1.7.1 Known (mu )</t>
  </si>
  <si>
    <t>Top-soil OM %</t>
  </si>
  <si>
    <t>SL</t>
  </si>
  <si>
    <t>No analysis</t>
  </si>
  <si>
    <t>0-2 %</t>
  </si>
  <si>
    <t>SZL</t>
  </si>
  <si>
    <t>1.7.2 As a count between</t>
  </si>
  <si>
    <t xml:space="preserve">and </t>
  </si>
  <si>
    <t xml:space="preserve">with a count between </t>
  </si>
  <si>
    <t>/10kg</t>
  </si>
  <si>
    <t>%</t>
  </si>
  <si>
    <t>2-6 %</t>
  </si>
  <si>
    <t>ZL</t>
  </si>
  <si>
    <t>kg/tonne</t>
  </si>
  <si>
    <t>6-20 %</t>
  </si>
  <si>
    <t>SCL</t>
  </si>
  <si>
    <t>1.7.3 As percent within limits:</t>
  </si>
  <si>
    <t>% between</t>
  </si>
  <si>
    <t>lb/ton</t>
  </si>
  <si>
    <t>&gt;20 %</t>
  </si>
  <si>
    <t>CL</t>
  </si>
  <si>
    <t>ZCL</t>
  </si>
  <si>
    <t>1.7.4 As price structure:</t>
  </si>
  <si>
    <t xml:space="preserve">to </t>
  </si>
  <si>
    <t>with a value of</t>
  </si>
  <si>
    <t>and at</t>
  </si>
  <si>
    <t>% of total yield</t>
  </si>
  <si>
    <t>units/1000 gallons</t>
  </si>
  <si>
    <t>SC</t>
  </si>
  <si>
    <t>ZC</t>
  </si>
  <si>
    <t>C</t>
  </si>
  <si>
    <t>With a seed cost of:</t>
  </si>
  <si>
    <t>storage locations</t>
  </si>
  <si>
    <t>Outside-covered</t>
  </si>
  <si>
    <t>1.8 Crop specific Meteorological data</t>
  </si>
  <si>
    <t>Outside-uncovered</t>
  </si>
  <si>
    <t>File containing long-term average data:</t>
  </si>
  <si>
    <t>File name</t>
  </si>
  <si>
    <t>Inside</t>
  </si>
  <si>
    <t>File containing season specific data:</t>
  </si>
  <si>
    <t>2. Inputs for seed rate recommendation module</t>
  </si>
  <si>
    <t>Supplier</t>
  </si>
  <si>
    <t>Number</t>
  </si>
  <si>
    <t>Seed certification grade</t>
  </si>
  <si>
    <t>per 50 kg</t>
  </si>
  <si>
    <t>3. Inputs for P, K and Mg fertilizer rate module</t>
  </si>
  <si>
    <t xml:space="preserve">Laboratory name: </t>
  </si>
  <si>
    <t>Fertilizer strategy</t>
  </si>
  <si>
    <t>pH:</t>
  </si>
  <si>
    <t>P:</t>
  </si>
  <si>
    <t>K:</t>
  </si>
  <si>
    <t>Mg</t>
  </si>
  <si>
    <t>Rate of organic manure usage:</t>
  </si>
  <si>
    <t>Organic manure type:</t>
  </si>
  <si>
    <t>Percent DM of manure:</t>
  </si>
  <si>
    <t>Analysis units</t>
  </si>
  <si>
    <t>Mg:</t>
  </si>
  <si>
    <t>Date of application:</t>
  </si>
  <si>
    <t>Days</t>
  </si>
  <si>
    <t>Months</t>
  </si>
  <si>
    <t>4. Inputs for N fertilizer rate module</t>
  </si>
  <si>
    <t>Is field within NVZ?</t>
  </si>
  <si>
    <t>Previous crop:</t>
  </si>
  <si>
    <t>Soil texture</t>
  </si>
  <si>
    <t>Rootable depth</t>
  </si>
  <si>
    <t>OM content of top-soil:</t>
  </si>
  <si>
    <t>Total N content of manure</t>
  </si>
  <si>
    <t>Storage period</t>
  </si>
  <si>
    <t>Storage location</t>
  </si>
  <si>
    <t>5. Amounts of fertilizer applied</t>
  </si>
  <si>
    <t>Date:</t>
  </si>
  <si>
    <t>N</t>
  </si>
  <si>
    <t>P</t>
  </si>
  <si>
    <t>K</t>
  </si>
  <si>
    <t>Intended total fertilizer application:</t>
  </si>
  <si>
    <t>Actual application 1</t>
  </si>
  <si>
    <t>Actual application 2</t>
  </si>
  <si>
    <t>Actual application 3</t>
  </si>
  <si>
    <t>Actual application 4</t>
  </si>
  <si>
    <t>Actual application 5</t>
  </si>
  <si>
    <t>Actual application 6</t>
  </si>
  <si>
    <t>Actual application 7</t>
  </si>
  <si>
    <t>Actual application 8</t>
  </si>
  <si>
    <t>Actual application 9</t>
  </si>
  <si>
    <t>Actual application 10</t>
  </si>
  <si>
    <t>6. Inputs for irrigation module</t>
  </si>
  <si>
    <t>Depth of topsoil</t>
  </si>
  <si>
    <t>Depth of subsoil</t>
  </si>
  <si>
    <t>Scab control?</t>
  </si>
  <si>
    <t>Method of application</t>
  </si>
  <si>
    <t>Date of first emergence</t>
  </si>
  <si>
    <t>Date of 50 % plant emergence</t>
  </si>
  <si>
    <t>Cultivation No 1</t>
  </si>
  <si>
    <t>and date:</t>
  </si>
  <si>
    <t>Cultivation No 2</t>
  </si>
  <si>
    <t>Cultivation No 3</t>
  </si>
  <si>
    <t>Cultivation No 4</t>
  </si>
  <si>
    <t>Cultivation No 5</t>
  </si>
  <si>
    <t>Variate measured:</t>
  </si>
  <si>
    <t>ID:</t>
  </si>
  <si>
    <t>Length =</t>
  </si>
  <si>
    <t>Field :</t>
  </si>
  <si>
    <t>Number of rows =</t>
  </si>
  <si>
    <t>Date of 50 % emergence</t>
  </si>
  <si>
    <t>Date-1</t>
  </si>
  <si>
    <t>Date-2</t>
  </si>
  <si>
    <t>Date-3</t>
  </si>
  <si>
    <t>Date-4</t>
  </si>
  <si>
    <t>Date-5</t>
  </si>
  <si>
    <t>Date-6</t>
  </si>
  <si>
    <t>Date-7</t>
  </si>
  <si>
    <t>Date-8</t>
  </si>
  <si>
    <t>Date-9</t>
  </si>
  <si>
    <t>Date-10</t>
  </si>
  <si>
    <t xml:space="preserve">Date: </t>
  </si>
  <si>
    <t>Rep-1</t>
  </si>
  <si>
    <t>Rep-2</t>
  </si>
  <si>
    <t>Rep-3</t>
  </si>
  <si>
    <t>Rep-4</t>
  </si>
  <si>
    <t>Rep-5</t>
  </si>
  <si>
    <t>Rep-6</t>
  </si>
  <si>
    <t>Date-11</t>
  </si>
  <si>
    <t>Date-12</t>
  </si>
  <si>
    <t>Date-13</t>
  </si>
  <si>
    <t>Date-14</t>
  </si>
  <si>
    <t>Date-15</t>
  </si>
  <si>
    <t>Date-16</t>
  </si>
  <si>
    <t>Date-17</t>
  </si>
  <si>
    <t>Date-18</t>
  </si>
  <si>
    <t>Date-19</t>
  </si>
  <si>
    <t>Date-20</t>
  </si>
  <si>
    <t>Number of plants with swellings 2 x diameter of stolon</t>
  </si>
  <si>
    <t>No sampled</t>
  </si>
  <si>
    <t>Percentage of ground covered by green, productive potato leaf</t>
  </si>
  <si>
    <t>Riddle size of largest tuber found at each sampling</t>
  </si>
  <si>
    <t xml:space="preserve">Tuber size measured as </t>
  </si>
  <si>
    <t>Daily Rainfall</t>
  </si>
  <si>
    <t>Rainfall measured as</t>
  </si>
  <si>
    <t>Amount</t>
  </si>
  <si>
    <t>Amount of irrigation applied</t>
  </si>
  <si>
    <t>Irrigation measured as:</t>
  </si>
  <si>
    <t>Start</t>
  </si>
  <si>
    <t>Stop</t>
  </si>
  <si>
    <t>First total tuber FW yield measured within season</t>
  </si>
  <si>
    <t>Date of sample:</t>
  </si>
  <si>
    <t>Harvested length:</t>
  </si>
  <si>
    <t>x</t>
  </si>
  <si>
    <t>Rows</t>
  </si>
  <si>
    <t>Tubers graded in:</t>
  </si>
  <si>
    <t>With a riddle size in:</t>
  </si>
  <si>
    <t>Number of</t>
  </si>
  <si>
    <t>Grade 1</t>
  </si>
  <si>
    <t>Grade 2</t>
  </si>
  <si>
    <t>Grade 3</t>
  </si>
  <si>
    <t>Grade 4</t>
  </si>
  <si>
    <t>Grade 5</t>
  </si>
  <si>
    <t>above</t>
  </si>
  <si>
    <t xml:space="preserve">No. of </t>
  </si>
  <si>
    <t>Lower</t>
  </si>
  <si>
    <t xml:space="preserve"> ground</t>
  </si>
  <si>
    <t>Main</t>
  </si>
  <si>
    <t>Sec'dary</t>
  </si>
  <si>
    <t>Upper</t>
  </si>
  <si>
    <t>of plants</t>
  </si>
  <si>
    <t>stems</t>
  </si>
  <si>
    <t xml:space="preserve">Number </t>
  </si>
  <si>
    <t>Weight</t>
  </si>
  <si>
    <t>Grade 6</t>
  </si>
  <si>
    <t>Grade 7</t>
  </si>
  <si>
    <t>Grade 8</t>
  </si>
  <si>
    <t>Grade 9</t>
  </si>
  <si>
    <t>Grade 10</t>
  </si>
  <si>
    <t>Tuber</t>
  </si>
  <si>
    <t>SS</t>
  </si>
  <si>
    <t>FW</t>
  </si>
  <si>
    <t>Zeal</t>
  </si>
  <si>
    <t>in air</t>
  </si>
  <si>
    <t>in water</t>
  </si>
  <si>
    <t>SG</t>
  </si>
  <si>
    <t>Comments:</t>
  </si>
  <si>
    <t xml:space="preserve">First total (haulm and tuber) N uptake </t>
  </si>
  <si>
    <t>Date of sample</t>
  </si>
  <si>
    <t xml:space="preserve">Total N units </t>
  </si>
  <si>
    <t>Weight units</t>
  </si>
  <si>
    <t xml:space="preserve">Total </t>
  </si>
  <si>
    <t>Haulm</t>
  </si>
  <si>
    <t>of stems</t>
  </si>
  <si>
    <t>Total N</t>
  </si>
  <si>
    <t>haulm</t>
  </si>
  <si>
    <t>sub-samp</t>
  </si>
  <si>
    <t>in haulm</t>
  </si>
  <si>
    <t>content</t>
  </si>
  <si>
    <t xml:space="preserve"> FW yield</t>
  </si>
  <si>
    <t>DW</t>
  </si>
  <si>
    <t>of haulm</t>
  </si>
  <si>
    <t>of tubers</t>
  </si>
  <si>
    <t>weight</t>
  </si>
  <si>
    <t>Numbers</t>
  </si>
  <si>
    <t xml:space="preserve">Second total (haulm and tuber) N uptake </t>
  </si>
  <si>
    <t xml:space="preserve">Third total (haulm and tuber) N uptake </t>
  </si>
  <si>
    <t xml:space="preserve">Fourth total (haulm and tuber) N uptake </t>
  </si>
  <si>
    <t xml:space="preserve">Fifth total (haulm and tuber) N uptake </t>
  </si>
  <si>
    <r>
      <t>m</t>
    </r>
    <r>
      <rPr>
        <vertAlign val="superscript"/>
        <sz val="10"/>
        <rFont val="Times New Roman"/>
        <family val="1"/>
      </rPr>
      <t>2</t>
    </r>
  </si>
  <si>
    <r>
      <t>square yards (yd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</si>
  <si>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kg 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5</t>
    </r>
    <r>
      <rPr>
        <sz val="10"/>
        <rFont val="Times New Roman"/>
        <family val="1"/>
      </rPr>
      <t>/ha</t>
    </r>
  </si>
  <si>
    <r>
      <t>kg K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sz val="10"/>
        <rFont val="Times New Roman"/>
        <family val="1"/>
      </rPr>
      <t>/ha</t>
    </r>
  </si>
  <si>
    <r>
      <t>lb 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5</t>
    </r>
    <r>
      <rPr>
        <sz val="10"/>
        <rFont val="Times New Roman"/>
        <family val="1"/>
      </rPr>
      <t>/acre</t>
    </r>
  </si>
  <si>
    <r>
      <t>lb K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sz val="10"/>
        <rFont val="Times New Roman"/>
        <family val="1"/>
      </rPr>
      <t>/acre</t>
    </r>
  </si>
  <si>
    <r>
      <t>units 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5</t>
    </r>
    <r>
      <rPr>
        <sz val="10"/>
        <rFont val="Times New Roman"/>
        <family val="1"/>
      </rPr>
      <t>/acre</t>
    </r>
  </si>
  <si>
    <r>
      <t>units K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O/acre</t>
    </r>
  </si>
  <si>
    <r>
      <t>kg/m</t>
    </r>
    <r>
      <rPr>
        <vertAlign val="superscript"/>
        <sz val="10"/>
        <rFont val="Times New Roman"/>
        <family val="1"/>
      </rPr>
      <t>3</t>
    </r>
  </si>
  <si>
    <t>Comments</t>
  </si>
  <si>
    <t>State/County (mandatory)</t>
  </si>
  <si>
    <t>Grower (mandatory)</t>
  </si>
  <si>
    <t>Primary contact (mandatory)</t>
  </si>
  <si>
    <t>Part Field name</t>
  </si>
  <si>
    <t>Area planted (mandatory)</t>
  </si>
  <si>
    <t>Planting configuration (mandatory)</t>
  </si>
  <si>
    <t>Country (mandatory)</t>
  </si>
  <si>
    <t>Variety (mandatory)</t>
  </si>
  <si>
    <t>Intended use (mandatory)</t>
  </si>
  <si>
    <t>Date of planting (mandatory)</t>
  </si>
  <si>
    <t>Date of  defoliation (mandatory)</t>
  </si>
  <si>
    <t>Date of harvest (mandatory)</t>
  </si>
  <si>
    <t>Seed source-1</t>
  </si>
  <si>
    <t>Seed source-2</t>
  </si>
  <si>
    <t>Seed producer Number</t>
  </si>
  <si>
    <t>Seed stock Number</t>
  </si>
  <si>
    <t>Seed size</t>
  </si>
  <si>
    <t>Whole or cut seed</t>
  </si>
  <si>
    <t>Date of cutting</t>
  </si>
  <si>
    <t>50 % emergence of seed crop</t>
  </si>
  <si>
    <t xml:space="preserve">Laboratory name </t>
  </si>
  <si>
    <t>Method of soil analysis</t>
  </si>
  <si>
    <t>Measurement units</t>
  </si>
  <si>
    <t>Analytical results</t>
  </si>
  <si>
    <t>Rate of organic manure usage</t>
  </si>
  <si>
    <t>Organic manure type</t>
  </si>
  <si>
    <t>Percent DM of manure</t>
  </si>
  <si>
    <t>Total nutrient content</t>
  </si>
  <si>
    <t>Date of application</t>
  </si>
  <si>
    <t>Application rate for scab control</t>
  </si>
  <si>
    <t>Application rate for yield</t>
  </si>
  <si>
    <t>Time to irrigate whole field - scab</t>
  </si>
  <si>
    <t xml:space="preserve">8. Repeated (time based) observations - Tuber Initiation </t>
  </si>
  <si>
    <t xml:space="preserve">9. Repeated (time based) observations - Ground Cover </t>
  </si>
  <si>
    <t xml:space="preserve">10. Repeated (time based) observations - Largest tuber </t>
  </si>
  <si>
    <t>11. Repeated (time based) observations - Daily rainfall</t>
  </si>
  <si>
    <t>12. Repeated (time based) observations - Irrigation Applied</t>
  </si>
  <si>
    <t xml:space="preserve">13. Repeated (time based) observations - Comments  </t>
  </si>
  <si>
    <t>14. Repeated (time based) observation - Yield Sample Number 14.1</t>
  </si>
  <si>
    <t>14. Repeated (time based) observation - Yield Sample Number 14.2</t>
  </si>
  <si>
    <t>14. Repeated (time based) observation - Yield Sample Number 14.3</t>
  </si>
  <si>
    <t>14. Repeated (time based) observation - Yield Sample Number 14.4</t>
  </si>
  <si>
    <t>14. Repeated (time based) observation - Yield Sample Number 14.5</t>
  </si>
  <si>
    <t>15. Total N uptake measured within-season Number 15.1</t>
  </si>
  <si>
    <t>15. Total N uptake measured within-season Number 15.2</t>
  </si>
  <si>
    <t>15. Total N uptake measured within-season Number 15.3</t>
  </si>
  <si>
    <t>15. Total N uptake measured within-season Number 15.4</t>
  </si>
  <si>
    <t>15. Total N uptake measured within-season Number 15.5</t>
  </si>
  <si>
    <t>Seed count as planted</t>
  </si>
  <si>
    <t>Charlotte</t>
  </si>
  <si>
    <t>Not Given</t>
  </si>
  <si>
    <t>CC</t>
  </si>
  <si>
    <t>A</t>
  </si>
  <si>
    <t>Approved</t>
  </si>
  <si>
    <t>Super Elite (SE) 1</t>
  </si>
  <si>
    <t>Super Elite (SE) 2</t>
  </si>
  <si>
    <t>Elite (E) 1</t>
  </si>
  <si>
    <t>Elite (E) 2</t>
  </si>
  <si>
    <t>Pre Basic</t>
  </si>
  <si>
    <t>Time to irrigate field  - yield</t>
  </si>
  <si>
    <t>Mean</t>
  </si>
  <si>
    <t>tuber</t>
  </si>
  <si>
    <t>size</t>
  </si>
  <si>
    <t>COV</t>
  </si>
  <si>
    <t>Number of emerged plants  or stems  per length of row or bed</t>
  </si>
  <si>
    <t>Date 2</t>
  </si>
  <si>
    <t>7. Repeated (time based) observations - Plant emergence or above ground stems</t>
  </si>
  <si>
    <t>Above Ground Stems</t>
  </si>
  <si>
    <t>Field name (mandatory)</t>
  </si>
  <si>
    <t>units MgO/acre</t>
  </si>
  <si>
    <t>Anticipated harvested yield :</t>
  </si>
  <si>
    <t>Start date:</t>
  </si>
  <si>
    <t>Year:</t>
  </si>
  <si>
    <t>Month:</t>
  </si>
  <si>
    <t>Month-1:</t>
  </si>
  <si>
    <t>Start:</t>
  </si>
  <si>
    <t>Russet Burbank</t>
  </si>
  <si>
    <t>Marfona</t>
  </si>
  <si>
    <t>Date of incorporation</t>
  </si>
  <si>
    <t>Date of incorporation:</t>
  </si>
  <si>
    <t xml:space="preserve"> </t>
  </si>
  <si>
    <t>UK</t>
  </si>
  <si>
    <t>Walkers</t>
  </si>
  <si>
    <t>Debbie Winstanley</t>
  </si>
  <si>
    <t>UK-BroomsB-LTA</t>
  </si>
  <si>
    <t>PEP12014044</t>
  </si>
  <si>
    <t>IC14SHISuckLRIrrigKnockin</t>
  </si>
  <si>
    <t>IC-1183</t>
  </si>
  <si>
    <t>Shropshire</t>
  </si>
  <si>
    <t>Shire Potatoes</t>
  </si>
  <si>
    <t>Suckley</t>
  </si>
  <si>
    <t>UK-IC42-2014</t>
  </si>
  <si>
    <t>UK-Stafford-LTA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</si>
</sst>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;@"/>
    <numFmt numFmtId="165" formatCode="[$-409]d\-mmm;@"/>
    <numFmt numFmtId="166" formatCode="[$-409]d\-mmm\-yy;@"/>
    <numFmt numFmtId="167" formatCode="0.0"/>
    <numFmt numFmtId="168" formatCode="[$-409]dd\-mmm\-yy;@"/>
    <numFmt numFmtId="169" formatCode="0.0000"/>
  </numFmts>
  <fonts count="20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6"/>
      <color indexed="10"/>
      <name val="Times New Roman"/>
      <family val="1"/>
    </font>
    <font>
      <sz val="16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" fillId="0" borderId="0"/>
    <xf numFmtId="0" fontId="17" fillId="0" borderId="0"/>
  </cellStyleXfs>
  <cellXfs count="377">
    <xf numFmtId="0" fontId="0" fillId="0" borderId="0" xfId="0"/>
    <xf numFmtId="0" fontId="0" fillId="0" borderId="0" xfId="0" applyProtection="1"/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67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166" fontId="0" fillId="0" borderId="1" xfId="0" applyNumberFormat="1" applyFill="1" applyBorder="1" applyProtection="1">
      <protection locked="0"/>
    </xf>
    <xf numFmtId="0" fontId="0" fillId="0" borderId="3" xfId="0" applyFill="1" applyBorder="1" applyAlignment="1" applyProtection="1"/>
    <xf numFmtId="0" fontId="1" fillId="0" borderId="3" xfId="0" applyFont="1" applyFill="1" applyBorder="1" applyAlignment="1" applyProtection="1"/>
    <xf numFmtId="0" fontId="0" fillId="0" borderId="4" xfId="0" applyFill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1" fontId="1" fillId="0" borderId="2" xfId="0" applyNumberFormat="1" applyFont="1" applyFill="1" applyBorder="1" applyAlignment="1" applyProtection="1">
      <protection locked="0"/>
    </xf>
    <xf numFmtId="1" fontId="11" fillId="0" borderId="1" xfId="0" applyNumberFormat="1" applyFont="1" applyFill="1" applyBorder="1" applyAlignment="1" applyProtection="1">
      <protection locked="0"/>
    </xf>
    <xf numFmtId="167" fontId="11" fillId="0" borderId="4" xfId="0" applyNumberFormat="1" applyFont="1" applyFill="1" applyBorder="1" applyAlignment="1" applyProtection="1">
      <protection locked="0"/>
    </xf>
    <xf numFmtId="167" fontId="11" fillId="0" borderId="5" xfId="0" applyNumberFormat="1" applyFont="1" applyFill="1" applyBorder="1" applyAlignment="1" applyProtection="1">
      <protection locked="0"/>
    </xf>
    <xf numFmtId="167" fontId="11" fillId="0" borderId="6" xfId="0" applyNumberFormat="1" applyFont="1" applyFill="1" applyBorder="1" applyAlignment="1" applyProtection="1">
      <protection locked="0"/>
    </xf>
    <xf numFmtId="167" fontId="11" fillId="0" borderId="7" xfId="0" applyNumberFormat="1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protection locked="0"/>
    </xf>
    <xf numFmtId="0" fontId="11" fillId="0" borderId="2" xfId="0" applyFont="1" applyFill="1" applyBorder="1" applyProtection="1">
      <protection locked="0"/>
    </xf>
    <xf numFmtId="0" fontId="11" fillId="0" borderId="8" xfId="0" applyFont="1" applyFill="1" applyBorder="1" applyProtection="1">
      <protection locked="0"/>
    </xf>
    <xf numFmtId="167" fontId="0" fillId="0" borderId="1" xfId="0" applyNumberFormat="1" applyFill="1" applyBorder="1" applyAlignment="1" applyProtection="1">
      <protection locked="0"/>
    </xf>
    <xf numFmtId="164" fontId="0" fillId="0" borderId="9" xfId="0" applyNumberFormat="1" applyFill="1" applyBorder="1" applyAlignment="1" applyProtection="1">
      <protection locked="0"/>
    </xf>
    <xf numFmtId="0" fontId="3" fillId="0" borderId="0" xfId="0" applyFont="1" applyAlignment="1" applyProtection="1"/>
    <xf numFmtId="0" fontId="4" fillId="0" borderId="0" xfId="0" applyFont="1" applyAlignment="1" applyProtection="1"/>
    <xf numFmtId="0" fontId="0" fillId="0" borderId="0" xfId="0" applyFill="1" applyProtection="1"/>
    <xf numFmtId="0" fontId="1" fillId="0" borderId="0" xfId="0" applyFont="1" applyProtection="1"/>
    <xf numFmtId="0" fontId="1" fillId="0" borderId="0" xfId="0" applyFont="1" applyFill="1" applyBorder="1" applyProtection="1"/>
    <xf numFmtId="0" fontId="0" fillId="0" borderId="0" xfId="0" applyFill="1" applyBorder="1" applyAlignment="1" applyProtection="1"/>
    <xf numFmtId="0" fontId="7" fillId="0" borderId="0" xfId="0" applyFont="1" applyAlignment="1" applyProtection="1"/>
    <xf numFmtId="0" fontId="1" fillId="0" borderId="0" xfId="0" applyFont="1" applyAlignment="1" applyProtection="1"/>
    <xf numFmtId="0" fontId="1" fillId="0" borderId="0" xfId="0" applyFont="1" applyFill="1" applyBorder="1" applyAlignment="1" applyProtection="1"/>
    <xf numFmtId="0" fontId="1" fillId="0" borderId="0" xfId="0" applyFont="1" applyFill="1" applyAlignment="1" applyProtection="1"/>
    <xf numFmtId="0" fontId="7" fillId="0" borderId="0" xfId="0" applyFont="1" applyFill="1" applyBorder="1" applyAlignment="1" applyProtection="1"/>
    <xf numFmtId="0" fontId="4" fillId="0" borderId="0" xfId="0" applyFont="1" applyProtection="1"/>
    <xf numFmtId="0" fontId="0" fillId="0" borderId="0" xfId="0" applyAlignment="1" applyProtection="1"/>
    <xf numFmtId="0" fontId="0" fillId="0" borderId="0" xfId="0" applyBorder="1" applyAlignment="1" applyProtection="1"/>
    <xf numFmtId="0" fontId="7" fillId="0" borderId="0" xfId="0" applyFont="1" applyProtection="1"/>
    <xf numFmtId="0" fontId="0" fillId="0" borderId="0" xfId="0" applyBorder="1" applyProtection="1"/>
    <xf numFmtId="0" fontId="7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0" fillId="0" borderId="10" xfId="0" applyFill="1" applyBorder="1" applyAlignment="1" applyProtection="1"/>
    <xf numFmtId="1" fontId="1" fillId="0" borderId="0" xfId="0" applyNumberFormat="1" applyFont="1" applyProtection="1"/>
    <xf numFmtId="0" fontId="4" fillId="0" borderId="11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2" xfId="0" applyFont="1" applyBorder="1" applyAlignment="1" applyProtection="1"/>
    <xf numFmtId="0" fontId="4" fillId="0" borderId="12" xfId="0" applyFont="1" applyBorder="1" applyAlignment="1" applyProtection="1"/>
    <xf numFmtId="0" fontId="1" fillId="0" borderId="0" xfId="0" applyFont="1" applyBorder="1" applyProtection="1"/>
    <xf numFmtId="0" fontId="4" fillId="0" borderId="0" xfId="0" applyFont="1" applyBorder="1" applyAlignment="1" applyProtection="1"/>
    <xf numFmtId="0" fontId="1" fillId="0" borderId="0" xfId="0" applyFont="1" applyBorder="1" applyAlignment="1" applyProtection="1"/>
    <xf numFmtId="0" fontId="11" fillId="0" borderId="0" xfId="0" applyFont="1" applyFill="1" applyBorder="1" applyAlignment="1" applyProtection="1"/>
    <xf numFmtId="0" fontId="4" fillId="0" borderId="4" xfId="0" applyFont="1" applyFill="1" applyBorder="1" applyAlignment="1" applyProtection="1">
      <alignment horizontal="center"/>
    </xf>
    <xf numFmtId="0" fontId="0" fillId="0" borderId="13" xfId="0" applyFill="1" applyBorder="1" applyAlignment="1" applyProtection="1"/>
    <xf numFmtId="0" fontId="12" fillId="0" borderId="0" xfId="0" applyFont="1" applyAlignment="1" applyProtection="1"/>
    <xf numFmtId="0" fontId="0" fillId="0" borderId="14" xfId="0" applyFill="1" applyBorder="1" applyAlignment="1" applyProtection="1"/>
    <xf numFmtId="165" fontId="4" fillId="0" borderId="0" xfId="0" applyNumberFormat="1" applyFont="1" applyBorder="1" applyAlignment="1" applyProtection="1">
      <alignment horizontal="center"/>
    </xf>
    <xf numFmtId="0" fontId="11" fillId="0" borderId="0" xfId="0" applyFont="1" applyBorder="1" applyAlignment="1" applyProtection="1"/>
    <xf numFmtId="0" fontId="11" fillId="0" borderId="0" xfId="0" applyFont="1" applyBorder="1" applyProtection="1"/>
    <xf numFmtId="0" fontId="4" fillId="0" borderId="0" xfId="0" applyFont="1" applyAlignment="1" applyProtection="1">
      <alignment horizontal="center"/>
    </xf>
    <xf numFmtId="0" fontId="0" fillId="0" borderId="4" xfId="0" applyBorder="1" applyProtection="1"/>
    <xf numFmtId="0" fontId="4" fillId="0" borderId="15" xfId="0" applyFont="1" applyBorder="1" applyAlignment="1" applyProtection="1">
      <alignment horizontal="center"/>
    </xf>
    <xf numFmtId="0" fontId="4" fillId="0" borderId="12" xfId="0" applyFont="1" applyBorder="1" applyProtection="1"/>
    <xf numFmtId="0" fontId="0" fillId="0" borderId="2" xfId="0" applyBorder="1" applyProtection="1"/>
    <xf numFmtId="0" fontId="4" fillId="0" borderId="9" xfId="0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center"/>
    </xf>
    <xf numFmtId="0" fontId="4" fillId="0" borderId="4" xfId="0" applyFont="1" applyBorder="1" applyAlignment="1" applyProtection="1"/>
    <xf numFmtId="0" fontId="4" fillId="0" borderId="12" xfId="0" applyFont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0" fillId="0" borderId="1" xfId="0" applyBorder="1" applyAlignment="1" applyProtection="1"/>
    <xf numFmtId="164" fontId="0" fillId="0" borderId="10" xfId="0" applyNumberFormat="1" applyFill="1" applyBorder="1" applyAlignment="1" applyProtection="1"/>
    <xf numFmtId="164" fontId="0" fillId="0" borderId="0" xfId="0" applyNumberFormat="1" applyBorder="1" applyProtection="1"/>
    <xf numFmtId="168" fontId="0" fillId="0" borderId="1" xfId="0" applyNumberFormat="1" applyFill="1" applyBorder="1" applyProtection="1">
      <protection locked="0"/>
    </xf>
    <xf numFmtId="166" fontId="0" fillId="0" borderId="1" xfId="0" applyNumberFormat="1" applyFill="1" applyBorder="1" applyAlignment="1" applyProtection="1">
      <alignment shrinkToFit="1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166" fontId="1" fillId="0" borderId="1" xfId="0" applyNumberFormat="1" applyFont="1" applyFill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164" fontId="0" fillId="0" borderId="2" xfId="0" applyNumberFormat="1" applyFill="1" applyBorder="1" applyProtection="1">
      <protection locked="0"/>
    </xf>
    <xf numFmtId="164" fontId="0" fillId="0" borderId="12" xfId="0" applyNumberFormat="1" applyFill="1" applyBorder="1" applyProtection="1">
      <protection locked="0"/>
    </xf>
    <xf numFmtId="166" fontId="1" fillId="0" borderId="1" xfId="0" applyNumberFormat="1" applyFont="1" applyFill="1" applyBorder="1" applyAlignment="1" applyProtection="1">
      <protection locked="0"/>
    </xf>
    <xf numFmtId="166" fontId="1" fillId="0" borderId="16" xfId="0" applyNumberFormat="1" applyFont="1" applyFill="1" applyBorder="1" applyAlignment="1" applyProtection="1">
      <protection locked="0"/>
    </xf>
    <xf numFmtId="166" fontId="1" fillId="0" borderId="2" xfId="0" applyNumberFormat="1" applyFont="1" applyFill="1" applyBorder="1" applyAlignment="1" applyProtection="1">
      <protection locked="0"/>
    </xf>
    <xf numFmtId="166" fontId="1" fillId="0" borderId="2" xfId="0" applyNumberFormat="1" applyFont="1" applyFill="1" applyBorder="1" applyProtection="1">
      <protection locked="0"/>
    </xf>
    <xf numFmtId="166" fontId="4" fillId="0" borderId="1" xfId="0" applyNumberFormat="1" applyFont="1" applyFill="1" applyBorder="1" applyAlignment="1" applyProtection="1">
      <protection locked="0"/>
    </xf>
    <xf numFmtId="166" fontId="1" fillId="2" borderId="2" xfId="0" applyNumberFormat="1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5" fillId="0" borderId="0" xfId="0" applyFont="1" applyBorder="1" applyAlignment="1" applyProtection="1"/>
    <xf numFmtId="2" fontId="16" fillId="0" borderId="0" xfId="0" applyNumberFormat="1" applyFont="1" applyBorder="1" applyAlignment="1" applyProtection="1"/>
    <xf numFmtId="0" fontId="15" fillId="0" borderId="0" xfId="0" applyFont="1" applyProtection="1"/>
    <xf numFmtId="0" fontId="1" fillId="0" borderId="17" xfId="0" applyFon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0" fillId="0" borderId="18" xfId="0" applyFill="1" applyBorder="1"/>
    <xf numFmtId="0" fontId="0" fillId="0" borderId="0" xfId="0" applyFill="1"/>
    <xf numFmtId="0" fontId="1" fillId="0" borderId="0" xfId="0" applyFont="1" applyFill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quotePrefix="1" applyFont="1" applyFill="1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Alignment="1" applyProtection="1">
      <protection locked="0"/>
    </xf>
    <xf numFmtId="164" fontId="1" fillId="0" borderId="0" xfId="0" quotePrefix="1" applyNumberFormat="1" applyFont="1" applyFill="1" applyBorder="1" applyAlignment="1" applyProtection="1">
      <protection locked="0"/>
    </xf>
    <xf numFmtId="164" fontId="1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7" fillId="0" borderId="19" xfId="0" applyFont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15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1" fillId="0" borderId="20" xfId="0" applyFont="1" applyFill="1" applyBorder="1"/>
    <xf numFmtId="0" fontId="1" fillId="0" borderId="15" xfId="0" applyFont="1" applyFill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0" fillId="0" borderId="21" xfId="0" applyFill="1" applyBorder="1" applyProtection="1">
      <protection locked="0"/>
    </xf>
    <xf numFmtId="0" fontId="0" fillId="0" borderId="13" xfId="0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1" fillId="0" borderId="9" xfId="0" applyFont="1" applyFill="1" applyBorder="1" applyAlignment="1" applyProtection="1">
      <protection locked="0"/>
    </xf>
    <xf numFmtId="0" fontId="0" fillId="0" borderId="3" xfId="0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9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15" xfId="0" applyFill="1" applyBorder="1" applyProtection="1">
      <protection locked="0"/>
    </xf>
    <xf numFmtId="0" fontId="0" fillId="0" borderId="10" xfId="0" applyBorder="1" applyAlignment="1" applyProtection="1">
      <protection locked="0"/>
    </xf>
    <xf numFmtId="166" fontId="0" fillId="0" borderId="0" xfId="0" applyNumberFormat="1" applyProtection="1">
      <protection locked="0"/>
    </xf>
    <xf numFmtId="0" fontId="11" fillId="0" borderId="0" xfId="0" applyFont="1" applyProtection="1">
      <protection locked="0"/>
    </xf>
    <xf numFmtId="0" fontId="11" fillId="0" borderId="15" xfId="0" applyFont="1" applyFill="1" applyBorder="1" applyProtection="1">
      <protection locked="0"/>
    </xf>
    <xf numFmtId="0" fontId="11" fillId="0" borderId="3" xfId="0" applyFont="1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1" fillId="0" borderId="4" xfId="0" applyFont="1" applyBorder="1" applyAlignment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1" fillId="2" borderId="4" xfId="0" applyFont="1" applyFill="1" applyBorder="1" applyAlignment="1" applyProtection="1"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protection locked="0"/>
    </xf>
    <xf numFmtId="0" fontId="4" fillId="2" borderId="12" xfId="0" applyFont="1" applyFill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1" fillId="0" borderId="22" xfId="0" applyFont="1" applyBorder="1" applyAlignment="1" applyProtection="1">
      <protection locked="0"/>
    </xf>
    <xf numFmtId="165" fontId="11" fillId="0" borderId="23" xfId="0" applyNumberFormat="1" applyFont="1" applyFill="1" applyBorder="1" applyAlignment="1" applyProtection="1">
      <alignment horizontal="center"/>
      <protection locked="0"/>
    </xf>
    <xf numFmtId="165" fontId="11" fillId="0" borderId="24" xfId="0" applyNumberFormat="1" applyFont="1" applyBorder="1" applyAlignment="1" applyProtection="1">
      <alignment horizontal="center"/>
      <protection locked="0"/>
    </xf>
    <xf numFmtId="165" fontId="11" fillId="0" borderId="25" xfId="0" applyNumberFormat="1" applyFont="1" applyBorder="1" applyAlignment="1" applyProtection="1">
      <alignment horizontal="center"/>
      <protection locked="0"/>
    </xf>
    <xf numFmtId="0" fontId="4" fillId="0" borderId="26" xfId="0" applyFont="1" applyBorder="1" applyAlignment="1" applyProtection="1">
      <protection locked="0"/>
    </xf>
    <xf numFmtId="165" fontId="11" fillId="0" borderId="23" xfId="0" applyNumberFormat="1" applyFont="1" applyBorder="1" applyAlignment="1" applyProtection="1">
      <alignment horizontal="center"/>
      <protection locked="0"/>
    </xf>
    <xf numFmtId="0" fontId="4" fillId="0" borderId="27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4" fillId="0" borderId="29" xfId="0" applyFont="1" applyBorder="1" applyAlignment="1" applyProtection="1">
      <protection locked="0"/>
    </xf>
    <xf numFmtId="0" fontId="4" fillId="0" borderId="27" xfId="0" applyFont="1" applyFill="1" applyBorder="1" applyAlignment="1" applyProtection="1">
      <protection locked="0"/>
    </xf>
    <xf numFmtId="0" fontId="4" fillId="0" borderId="22" xfId="0" applyFont="1" applyFill="1" applyBorder="1" applyAlignment="1" applyProtection="1">
      <protection locked="0"/>
    </xf>
    <xf numFmtId="165" fontId="11" fillId="0" borderId="24" xfId="0" applyNumberFormat="1" applyFont="1" applyFill="1" applyBorder="1" applyAlignment="1" applyProtection="1">
      <alignment horizontal="center"/>
      <protection locked="0"/>
    </xf>
    <xf numFmtId="165" fontId="11" fillId="0" borderId="25" xfId="0" applyNumberFormat="1" applyFont="1" applyFill="1" applyBorder="1" applyAlignment="1" applyProtection="1">
      <alignment horizontal="center"/>
      <protection locked="0"/>
    </xf>
    <xf numFmtId="0" fontId="4" fillId="0" borderId="30" xfId="0" applyFont="1" applyFill="1" applyBorder="1" applyAlignment="1" applyProtection="1">
      <protection locked="0"/>
    </xf>
    <xf numFmtId="165" fontId="11" fillId="0" borderId="1" xfId="0" applyNumberFormat="1" applyFont="1" applyFill="1" applyBorder="1" applyAlignment="1" applyProtection="1">
      <alignment horizontal="center"/>
      <protection locked="0"/>
    </xf>
    <xf numFmtId="165" fontId="11" fillId="0" borderId="31" xfId="0" applyNumberFormat="1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11" fillId="0" borderId="0" xfId="0" applyFont="1" applyBorder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4" fillId="0" borderId="4" xfId="0" applyFont="1" applyBorder="1" applyAlignment="1" applyProtection="1">
      <protection locked="0"/>
    </xf>
    <xf numFmtId="0" fontId="0" fillId="0" borderId="0" xfId="0" applyFill="1" applyAlignment="1"/>
    <xf numFmtId="0" fontId="6" fillId="0" borderId="0" xfId="0" applyFont="1" applyFill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1" fillId="0" borderId="35" xfId="0" applyFont="1" applyFill="1" applyBorder="1" applyAlignment="1"/>
    <xf numFmtId="0" fontId="1" fillId="0" borderId="36" xfId="0" applyFont="1" applyFill="1" applyBorder="1" applyAlignment="1"/>
    <xf numFmtId="0" fontId="1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0" fillId="0" borderId="36" xfId="0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36" xfId="0" applyFont="1" applyFill="1" applyBorder="1"/>
    <xf numFmtId="0" fontId="0" fillId="0" borderId="0" xfId="0" applyFill="1" applyBorder="1" applyAlignment="1"/>
    <xf numFmtId="0" fontId="1" fillId="0" borderId="0" xfId="0" applyFont="1"/>
    <xf numFmtId="0" fontId="1" fillId="0" borderId="0" xfId="0" applyFont="1" applyFill="1" applyBorder="1"/>
    <xf numFmtId="0" fontId="1" fillId="0" borderId="39" xfId="0" applyFont="1" applyFill="1" applyBorder="1" applyAlignment="1">
      <alignment horizontal="center"/>
    </xf>
    <xf numFmtId="0" fontId="0" fillId="0" borderId="40" xfId="0" applyFill="1" applyBorder="1" applyAlignment="1"/>
    <xf numFmtId="0" fontId="1" fillId="0" borderId="20" xfId="0" applyFont="1" applyFill="1" applyBorder="1" applyAlignment="1"/>
    <xf numFmtId="0" fontId="1" fillId="0" borderId="4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36" xfId="0" applyFill="1" applyBorder="1" applyAlignment="1">
      <alignment horizontal="center"/>
    </xf>
    <xf numFmtId="0" fontId="0" fillId="0" borderId="41" xfId="0" applyFill="1" applyBorder="1" applyAlignment="1">
      <alignment horizontal="left"/>
    </xf>
    <xf numFmtId="0" fontId="0" fillId="0" borderId="4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43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1" fillId="0" borderId="43" xfId="0" applyFont="1" applyFill="1" applyBorder="1"/>
    <xf numFmtId="0" fontId="1" fillId="0" borderId="4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36" xfId="0" applyFill="1" applyBorder="1"/>
    <xf numFmtId="0" fontId="1" fillId="0" borderId="18" xfId="0" applyFont="1" applyFill="1" applyBorder="1"/>
    <xf numFmtId="0" fontId="0" fillId="0" borderId="3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20" xfId="0" applyFill="1" applyBorder="1"/>
    <xf numFmtId="0" fontId="1" fillId="0" borderId="18" xfId="0" applyFont="1" applyFill="1" applyBorder="1" applyAlignment="1"/>
    <xf numFmtId="0" fontId="1" fillId="0" borderId="43" xfId="0" applyFont="1" applyFill="1" applyBorder="1" applyAlignment="1"/>
    <xf numFmtId="0" fontId="0" fillId="0" borderId="44" xfId="0" applyFill="1" applyBorder="1" applyAlignment="1"/>
    <xf numFmtId="0" fontId="0" fillId="0" borderId="36" xfId="0" applyFill="1" applyBorder="1" applyAlignment="1">
      <alignment horizontal="left"/>
    </xf>
    <xf numFmtId="0" fontId="10" fillId="0" borderId="33" xfId="0" applyFont="1" applyFill="1" applyBorder="1"/>
    <xf numFmtId="0" fontId="10" fillId="0" borderId="34" xfId="0" applyFont="1" applyFill="1" applyBorder="1"/>
    <xf numFmtId="0" fontId="0" fillId="0" borderId="34" xfId="0" applyFill="1" applyBorder="1"/>
    <xf numFmtId="0" fontId="0" fillId="0" borderId="0" xfId="0" applyFill="1" applyBorder="1" applyAlignment="1">
      <alignment horizontal="left"/>
    </xf>
    <xf numFmtId="0" fontId="0" fillId="0" borderId="20" xfId="0" applyFill="1" applyBorder="1" applyAlignment="1"/>
    <xf numFmtId="0" fontId="0" fillId="0" borderId="0" xfId="0" applyAlignment="1"/>
    <xf numFmtId="0" fontId="0" fillId="0" borderId="45" xfId="0" applyFill="1" applyBorder="1"/>
    <xf numFmtId="0" fontId="0" fillId="0" borderId="46" xfId="0" applyFill="1" applyBorder="1"/>
    <xf numFmtId="0" fontId="0" fillId="0" borderId="43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0" xfId="0" applyFill="1" applyBorder="1"/>
    <xf numFmtId="0" fontId="0" fillId="0" borderId="37" xfId="0" applyFill="1" applyBorder="1"/>
    <xf numFmtId="0" fontId="0" fillId="0" borderId="38" xfId="0" applyFill="1" applyBorder="1"/>
    <xf numFmtId="0" fontId="10" fillId="0" borderId="0" xfId="0" applyFont="1" applyFill="1" applyBorder="1"/>
    <xf numFmtId="0" fontId="0" fillId="0" borderId="43" xfId="0" applyFill="1" applyBorder="1"/>
    <xf numFmtId="166" fontId="0" fillId="0" borderId="18" xfId="0" applyNumberFormat="1" applyFill="1" applyBorder="1"/>
    <xf numFmtId="0" fontId="0" fillId="0" borderId="44" xfId="0" applyFill="1" applyBorder="1" applyAlignment="1">
      <alignment horizontal="center"/>
    </xf>
    <xf numFmtId="164" fontId="0" fillId="0" borderId="43" xfId="0" applyNumberFormat="1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6" fontId="0" fillId="0" borderId="20" xfId="0" applyNumberFormat="1" applyFill="1" applyBorder="1" applyAlignment="1">
      <alignment horizontal="left"/>
    </xf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0" fillId="0" borderId="0" xfId="0" applyProtection="1"/>
    <xf numFmtId="166" fontId="1" fillId="3" borderId="16" xfId="0" applyNumberFormat="1" applyFont="1" applyFill="1" applyBorder="1" applyAlignment="1" applyProtection="1">
      <protection locked="0"/>
    </xf>
    <xf numFmtId="1" fontId="11" fillId="3" borderId="1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9" fontId="0" fillId="0" borderId="1" xfId="0" applyNumberFormat="1" applyFill="1" applyBorder="1" applyProtection="1">
      <protection locked="0"/>
    </xf>
    <xf numFmtId="0" fontId="1" fillId="0" borderId="0" xfId="0" applyFont="1" applyAlignment="1" applyProtection="1">
      <protection locked="0"/>
    </xf>
    <xf numFmtId="2" fontId="0" fillId="0" borderId="1" xfId="0" applyNumberFormat="1" applyFill="1" applyBorder="1" applyProtection="1">
      <protection locked="0"/>
    </xf>
    <xf numFmtId="0" fontId="1" fillId="0" borderId="0" xfId="0" applyFont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0" xfId="0" applyAlignment="1" applyProtection="1"/>
    <xf numFmtId="0" fontId="0" fillId="0" borderId="17" xfId="0" applyFill="1" applyBorder="1" applyAlignment="1" applyProtection="1">
      <protection locked="0"/>
    </xf>
    <xf numFmtId="0" fontId="0" fillId="0" borderId="47" xfId="0" applyFill="1" applyBorder="1" applyAlignment="1" applyProtection="1">
      <protection locked="0"/>
    </xf>
    <xf numFmtId="0" fontId="0" fillId="0" borderId="21" xfId="0" applyFill="1" applyBorder="1" applyAlignment="1" applyProtection="1">
      <protection locked="0"/>
    </xf>
    <xf numFmtId="0" fontId="3" fillId="0" borderId="0" xfId="0" applyFont="1" applyAlignment="1" applyProtection="1"/>
    <xf numFmtId="0" fontId="4" fillId="0" borderId="0" xfId="0" applyFont="1" applyAlignment="1" applyProtection="1"/>
    <xf numFmtId="0" fontId="11" fillId="0" borderId="17" xfId="0" applyFont="1" applyFill="1" applyBorder="1" applyAlignment="1" applyProtection="1">
      <protection locked="0"/>
    </xf>
    <xf numFmtId="0" fontId="11" fillId="0" borderId="21" xfId="0" applyFont="1" applyFill="1" applyBorder="1" applyAlignment="1" applyProtection="1">
      <protection locked="0"/>
    </xf>
    <xf numFmtId="0" fontId="11" fillId="0" borderId="47" xfId="0" applyFont="1" applyFill="1" applyBorder="1" applyAlignment="1" applyProtection="1">
      <protection locked="0"/>
    </xf>
    <xf numFmtId="0" fontId="7" fillId="0" borderId="0" xfId="0" applyFont="1" applyAlignment="1" applyProtection="1"/>
    <xf numFmtId="0" fontId="7" fillId="0" borderId="19" xfId="0" applyFont="1" applyBorder="1" applyAlignment="1" applyProtection="1"/>
    <xf numFmtId="0" fontId="4" fillId="0" borderId="17" xfId="0" applyFont="1" applyFill="1" applyBorder="1" applyAlignment="1" applyProtection="1">
      <protection locked="0"/>
    </xf>
    <xf numFmtId="0" fontId="4" fillId="0" borderId="21" xfId="0" applyFont="1" applyFill="1" applyBorder="1" applyAlignment="1" applyProtection="1">
      <protection locked="0"/>
    </xf>
    <xf numFmtId="0" fontId="4" fillId="0" borderId="47" xfId="0" applyFont="1" applyFill="1" applyBorder="1" applyAlignment="1" applyProtection="1">
      <protection locked="0"/>
    </xf>
    <xf numFmtId="0" fontId="0" fillId="0" borderId="0" xfId="0" applyAlignment="1"/>
    <xf numFmtId="0" fontId="0" fillId="0" borderId="19" xfId="0" applyBorder="1" applyAlignment="1"/>
    <xf numFmtId="0" fontId="0" fillId="0" borderId="10" xfId="0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7" fillId="0" borderId="0" xfId="0" applyFont="1" applyFill="1" applyBorder="1" applyAlignment="1" applyProtection="1"/>
    <xf numFmtId="0" fontId="7" fillId="0" borderId="0" xfId="0" applyFont="1" applyAlignment="1" applyProtection="1">
      <protection locked="0"/>
    </xf>
    <xf numFmtId="0" fontId="7" fillId="0" borderId="19" xfId="0" applyFont="1" applyBorder="1" applyAlignment="1" applyProtection="1">
      <protection locked="0"/>
    </xf>
    <xf numFmtId="2" fontId="0" fillId="0" borderId="17" xfId="0" applyNumberFormat="1" applyFill="1" applyBorder="1" applyAlignment="1" applyProtection="1">
      <protection locked="0"/>
    </xf>
    <xf numFmtId="2" fontId="0" fillId="0" borderId="47" xfId="0" applyNumberFormat="1" applyFill="1" applyBorder="1" applyAlignment="1" applyProtection="1">
      <protection locked="0"/>
    </xf>
    <xf numFmtId="0" fontId="0" fillId="0" borderId="0" xfId="0" applyFill="1"/>
    <xf numFmtId="0" fontId="0" fillId="0" borderId="36" xfId="0" applyFill="1" applyBorder="1"/>
    <xf numFmtId="0" fontId="0" fillId="0" borderId="20" xfId="0" applyFill="1" applyBorder="1"/>
    <xf numFmtId="0" fontId="1" fillId="0" borderId="17" xfId="0" applyFont="1" applyFill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/>
    <xf numFmtId="0" fontId="0" fillId="0" borderId="0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7" fillId="0" borderId="3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Border="1" applyAlignment="1" applyProtection="1">
      <alignment horizontal="left"/>
    </xf>
    <xf numFmtId="0" fontId="7" fillId="0" borderId="0" xfId="0" applyFont="1" applyBorder="1" applyAlignment="1" applyProtection="1"/>
    <xf numFmtId="0" fontId="0" fillId="0" borderId="9" xfId="0" applyFill="1" applyBorder="1" applyAlignment="1" applyProtection="1">
      <alignment horizontal="center"/>
      <protection locked="0"/>
    </xf>
    <xf numFmtId="0" fontId="0" fillId="0" borderId="16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/>
    <xf numFmtId="0" fontId="0" fillId="0" borderId="15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" fillId="2" borderId="47" xfId="0" applyFont="1" applyFill="1" applyBorder="1" applyAlignment="1" applyProtection="1">
      <alignment horizontal="center"/>
      <protection locked="0"/>
    </xf>
    <xf numFmtId="0" fontId="0" fillId="0" borderId="19" xfId="0" applyBorder="1" applyAlignment="1" applyProtection="1"/>
    <xf numFmtId="0" fontId="0" fillId="0" borderId="21" xfId="0" applyBorder="1" applyAlignment="1" applyProtection="1">
      <protection locked="0"/>
    </xf>
    <xf numFmtId="2" fontId="3" fillId="0" borderId="0" xfId="0" applyNumberFormat="1" applyFont="1" applyBorder="1" applyAlignment="1" applyProtection="1"/>
    <xf numFmtId="0" fontId="0" fillId="0" borderId="0" xfId="0" applyProtection="1"/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 applyProtection="1">
      <protection locked="0"/>
    </xf>
    <xf numFmtId="0" fontId="13" fillId="0" borderId="0" xfId="0" applyFont="1" applyAlignment="1" applyProtection="1"/>
    <xf numFmtId="0" fontId="13" fillId="0" borderId="0" xfId="0" applyFont="1" applyBorder="1" applyAlignment="1" applyProtection="1"/>
    <xf numFmtId="0" fontId="14" fillId="0" borderId="0" xfId="0" applyFont="1" applyAlignment="1" applyProtection="1"/>
    <xf numFmtId="0" fontId="0" fillId="0" borderId="36" xfId="0" applyFill="1" applyBorder="1" applyAlignment="1">
      <alignment horizontal="center"/>
    </xf>
    <xf numFmtId="0" fontId="0" fillId="0" borderId="14" xfId="0" applyFill="1" applyBorder="1"/>
    <xf numFmtId="0" fontId="0" fillId="0" borderId="18" xfId="0" applyFill="1" applyBorder="1"/>
    <xf numFmtId="0" fontId="1" fillId="0" borderId="0" xfId="0" applyFont="1" applyFill="1"/>
    <xf numFmtId="0" fontId="1" fillId="0" borderId="36" xfId="0" applyFont="1" applyFill="1" applyBorder="1"/>
    <xf numFmtId="0" fontId="4" fillId="0" borderId="0" xfId="0" applyFont="1" applyFill="1" applyBorder="1" applyAlignment="1" applyProtection="1"/>
    <xf numFmtId="0" fontId="0" fillId="0" borderId="0" xfId="0" applyBorder="1" applyAlignment="1" applyProtection="1">
      <protection locked="0"/>
    </xf>
    <xf numFmtId="1" fontId="1" fillId="0" borderId="17" xfId="0" applyNumberFormat="1" applyFont="1" applyFill="1" applyBorder="1" applyAlignment="1" applyProtection="1">
      <protection locked="0"/>
    </xf>
    <xf numFmtId="1" fontId="1" fillId="0" borderId="47" xfId="0" applyNumberFormat="1" applyFont="1" applyFill="1" applyBorder="1" applyAlignment="1" applyProtection="1">
      <protection locked="0"/>
    </xf>
    <xf numFmtId="0" fontId="0" fillId="0" borderId="0" xfId="0"/>
    <xf numFmtId="0" fontId="0" fillId="0" borderId="36" xfId="0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36" xfId="0" applyFont="1" applyFill="1" applyBorder="1" applyAlignment="1"/>
    <xf numFmtId="0" fontId="0" fillId="0" borderId="0" xfId="0" applyFill="1" applyBorder="1"/>
    <xf numFmtId="0" fontId="0" fillId="0" borderId="20" xfId="0" applyFill="1" applyBorder="1" applyAlignment="1">
      <alignment horizontal="center"/>
    </xf>
    <xf numFmtId="0" fontId="1" fillId="0" borderId="2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6" fillId="0" borderId="0" xfId="0" applyFont="1" applyFill="1" applyAlignment="1"/>
    <xf numFmtId="0" fontId="0" fillId="0" borderId="0" xfId="0" applyFill="1" applyBorder="1" applyAlignment="1"/>
    <xf numFmtId="0" fontId="0" fillId="0" borderId="36" xfId="0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15" xfId="0" applyFont="1" applyFill="1" applyBorder="1" applyAlignment="1"/>
    <xf numFmtId="0" fontId="1" fillId="0" borderId="42" xfId="0" applyFont="1" applyFill="1" applyBorder="1" applyAlignment="1"/>
    <xf numFmtId="0" fontId="1" fillId="0" borderId="3" xfId="0" applyFont="1" applyFill="1" applyBorder="1" applyAlignment="1"/>
    <xf numFmtId="0" fontId="1" fillId="0" borderId="37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48" xfId="0" applyFont="1" applyFill="1" applyBorder="1" applyAlignment="1"/>
    <xf numFmtId="0" fontId="1" fillId="0" borderId="49" xfId="0" applyFont="1" applyFill="1" applyBorder="1" applyAlignment="1"/>
    <xf numFmtId="0" fontId="1" fillId="0" borderId="19" xfId="0" applyFont="1" applyFill="1" applyBorder="1" applyAlignment="1"/>
    <xf numFmtId="0" fontId="0" fillId="0" borderId="44" xfId="0" applyFill="1" applyBorder="1" applyAlignment="1"/>
    <xf numFmtId="0" fontId="1" fillId="0" borderId="18" xfId="0" applyFont="1" applyFill="1" applyBorder="1" applyAlignment="1"/>
    <xf numFmtId="0" fontId="0" fillId="0" borderId="19" xfId="0" applyFill="1" applyBorder="1"/>
    <xf numFmtId="0" fontId="1" fillId="0" borderId="50" xfId="0" applyFont="1" applyFill="1" applyBorder="1" applyAlignment="1"/>
    <xf numFmtId="0" fontId="1" fillId="0" borderId="51" xfId="0" applyFont="1" applyFill="1" applyBorder="1" applyAlignment="1"/>
    <xf numFmtId="0" fontId="1" fillId="0" borderId="52" xfId="0" applyFont="1" applyFill="1" applyBorder="1" applyAlignment="1"/>
    <xf numFmtId="0" fontId="1" fillId="0" borderId="11" xfId="0" applyFont="1" applyFill="1" applyBorder="1" applyAlignment="1"/>
    <xf numFmtId="0" fontId="1" fillId="0" borderId="19" xfId="0" applyFont="1" applyFill="1" applyBorder="1"/>
    <xf numFmtId="1" fontId="3" fillId="0" borderId="17" xfId="0" applyNumberFormat="1" applyFont="1" applyFill="1" applyBorder="1" applyAlignment="1" applyProtection="1">
      <alignment horizontal="left"/>
    </xf>
    <xf numFmtId="0" fontId="4" fillId="0" borderId="47" xfId="0" applyFont="1" applyFill="1" applyBorder="1" applyAlignment="1" applyProtection="1">
      <alignment horizontal="left"/>
    </xf>
    <xf numFmtId="0" fontId="1" fillId="0" borderId="0" xfId="0" applyFont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166" fontId="3" fillId="0" borderId="17" xfId="0" applyNumberFormat="1" applyFont="1" applyFill="1" applyBorder="1" applyAlignment="1" applyProtection="1">
      <alignment horizontal="left"/>
    </xf>
    <xf numFmtId="166" fontId="4" fillId="0" borderId="47" xfId="0" applyNumberFormat="1" applyFont="1" applyFill="1" applyBorder="1" applyAlignment="1" applyProtection="1">
      <alignment horizontal="left"/>
    </xf>
    <xf numFmtId="0" fontId="5" fillId="0" borderId="0" xfId="0" applyFont="1" applyFill="1" applyAlignment="1" applyProtection="1"/>
    <xf numFmtId="0" fontId="5" fillId="0" borderId="0" xfId="0" applyFont="1" applyAlignment="1" applyProtection="1"/>
    <xf numFmtId="0" fontId="1" fillId="0" borderId="0" xfId="0" applyFont="1" applyFill="1" applyBorder="1" applyAlignment="1" applyProtection="1">
      <protection locked="0"/>
    </xf>
    <xf numFmtId="0" fontId="1" fillId="0" borderId="19" xfId="0" applyFont="1" applyFill="1" applyBorder="1" applyAlignment="1" applyProtection="1">
      <protection locked="0"/>
    </xf>
    <xf numFmtId="0" fontId="7" fillId="0" borderId="19" xfId="0" applyFont="1" applyFill="1" applyBorder="1" applyAlignment="1" applyProtection="1"/>
    <xf numFmtId="1" fontId="1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2" fontId="3" fillId="0" borderId="0" xfId="0" applyNumberFormat="1" applyFont="1" applyBorder="1" applyAlignment="1" applyProtection="1">
      <protection locked="0"/>
    </xf>
    <xf numFmtId="0" fontId="0" fillId="0" borderId="3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" fontId="18" fillId="0" borderId="1" xfId="0" applyNumberFormat="1" applyFont="1" applyFill="1" applyBorder="1" applyAlignment="1" applyProtection="1">
      <protection locked="0"/>
    </xf>
    <xf numFmtId="1" fontId="19" fillId="0" borderId="1" xfId="0" applyNumberFormat="1" applyFont="1" applyFill="1" applyBorder="1" applyAlignment="1" applyProtection="1">
      <protection locked="0"/>
    </xf>
  </cellXfs>
  <cellStyles count="5">
    <cellStyle name="Normal" xfId="0" builtinId="0"/>
    <cellStyle name="Normal 2" xfId="1"/>
    <cellStyle name="Normal 3" xfId="4"/>
    <cellStyle name="Normal 4" xfId="3"/>
    <cellStyle name="Standaard_Blad1" xfId="2"/>
  </cellStyles>
  <dxfs count="1"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564"/>
  <sheetViews>
    <sheetView showGridLines="0" tabSelected="1" topLeftCell="B175" zoomScaleNormal="100" zoomScaleSheetLayoutView="70" workbookViewId="0">
      <selection activeCell="H204" sqref="H204"/>
    </sheetView>
  </sheetViews>
  <sheetFormatPr defaultColWidth="0" defaultRowHeight="12.75" x14ac:dyDescent="0.2"/>
  <cols>
    <col min="1" max="1" width="6.1640625" style="96" hidden="1" customWidth="1"/>
    <col min="2" max="4" width="12.33203125" style="96" customWidth="1"/>
    <col min="5" max="5" width="12.5" style="96" customWidth="1"/>
    <col min="6" max="9" width="11.6640625" style="96" customWidth="1"/>
    <col min="10" max="19" width="10.6640625" style="96" customWidth="1"/>
    <col min="20" max="20" width="3.33203125" style="94" hidden="1" customWidth="1"/>
    <col min="21" max="23" width="10.6640625" style="94" hidden="1" customWidth="1"/>
    <col min="24" max="34" width="10.5" style="94" hidden="1" customWidth="1"/>
    <col min="35" max="42" width="0" style="94" hidden="1" customWidth="1"/>
    <col min="43" max="43" width="12.5" style="94" hidden="1" customWidth="1"/>
    <col min="44" max="65" width="0" style="94" hidden="1" customWidth="1"/>
  </cols>
  <sheetData>
    <row r="1" spans="1:66" ht="21" thickBot="1" x14ac:dyDescent="0.35">
      <c r="A1" s="96">
        <v>1</v>
      </c>
      <c r="B1" s="259" t="s">
        <v>0</v>
      </c>
      <c r="C1" s="260"/>
      <c r="D1" s="355" t="s">
        <v>520</v>
      </c>
      <c r="E1" s="356"/>
      <c r="F1" s="1"/>
      <c r="G1" s="259" t="s">
        <v>506</v>
      </c>
      <c r="H1" s="260"/>
      <c r="I1" s="359">
        <v>41730</v>
      </c>
      <c r="J1" s="360"/>
      <c r="K1" s="1"/>
      <c r="L1" s="1"/>
      <c r="M1" s="1"/>
      <c r="N1" s="1"/>
      <c r="O1" s="361" t="str">
        <f>IF($V$23=13,"","Mandatory set up data not complete")</f>
        <v>Mandatory set up data not complete</v>
      </c>
      <c r="P1" s="361"/>
      <c r="Q1" s="361"/>
      <c r="R1" s="362"/>
      <c r="S1" s="362"/>
      <c r="T1"/>
      <c r="U1"/>
      <c r="AK1" s="278" t="s">
        <v>1</v>
      </c>
      <c r="AL1" s="278"/>
      <c r="AM1" s="278"/>
      <c r="AN1" s="278"/>
      <c r="AO1" s="278"/>
      <c r="AP1" s="174"/>
      <c r="AQ1" s="336" t="s">
        <v>2</v>
      </c>
      <c r="AR1" s="336"/>
      <c r="AS1" s="336"/>
      <c r="AT1" s="175"/>
      <c r="AU1" s="331" t="s">
        <v>3</v>
      </c>
      <c r="AV1" s="331"/>
      <c r="AW1" s="331"/>
      <c r="AX1" s="331"/>
      <c r="AY1" s="175"/>
      <c r="AZ1" s="331" t="s">
        <v>4</v>
      </c>
      <c r="BA1" s="331"/>
      <c r="BB1" s="175"/>
      <c r="BC1" s="175"/>
      <c r="BD1" s="175"/>
      <c r="BE1" s="175"/>
      <c r="BF1" s="175"/>
      <c r="BG1" s="331" t="s">
        <v>5</v>
      </c>
      <c r="BH1" s="331"/>
      <c r="BI1" s="331"/>
      <c r="BJ1" s="331"/>
      <c r="BK1" s="175"/>
      <c r="BL1" s="175"/>
      <c r="BN1" s="94"/>
    </row>
    <row r="2" spans="1:66" ht="20.25" thickTop="1" thickBot="1" x14ac:dyDescent="0.35">
      <c r="A2" s="96">
        <f t="shared" ref="A2:A65" si="0">A1+1</f>
        <v>2</v>
      </c>
      <c r="B2" s="259" t="s">
        <v>6</v>
      </c>
      <c r="C2" s="260"/>
      <c r="D2" s="260"/>
      <c r="E2" s="260"/>
      <c r="F2" s="260"/>
      <c r="G2" s="260"/>
      <c r="O2" s="75"/>
      <c r="P2" s="75"/>
      <c r="Q2" s="75"/>
      <c r="R2" s="75"/>
      <c r="S2" s="75"/>
      <c r="T2"/>
      <c r="U2"/>
      <c r="AH2" s="313" t="s">
        <v>7</v>
      </c>
      <c r="AI2" s="314"/>
      <c r="AJ2" s="176"/>
      <c r="AK2" s="177"/>
      <c r="BN2" s="94"/>
    </row>
    <row r="3" spans="1:66" s="187" customFormat="1" ht="12.75" customHeight="1" thickTop="1" x14ac:dyDescent="0.2">
      <c r="A3" s="1">
        <f t="shared" si="0"/>
        <v>3</v>
      </c>
      <c r="B3" s="260" t="s">
        <v>8</v>
      </c>
      <c r="C3" s="260"/>
      <c r="D3" s="260"/>
      <c r="E3" s="98"/>
      <c r="F3" s="98"/>
      <c r="G3" s="98"/>
      <c r="H3" s="98"/>
      <c r="I3" s="98"/>
      <c r="J3" s="98"/>
      <c r="K3" s="98"/>
      <c r="L3" s="98"/>
      <c r="M3" s="98"/>
      <c r="N3" s="98"/>
      <c r="O3" s="99"/>
      <c r="P3" s="100"/>
      <c r="Q3" s="76"/>
      <c r="R3" s="76"/>
      <c r="S3" s="99"/>
      <c r="T3"/>
      <c r="U3" s="321" t="s">
        <v>9</v>
      </c>
      <c r="V3" s="322"/>
      <c r="W3" s="178"/>
      <c r="X3" s="324" t="s">
        <v>10</v>
      </c>
      <c r="Y3" s="325"/>
      <c r="Z3" s="180"/>
      <c r="AA3" s="181"/>
      <c r="AB3" s="328" t="s">
        <v>11</v>
      </c>
      <c r="AC3" s="354"/>
      <c r="AD3" s="350" t="s">
        <v>12</v>
      </c>
      <c r="AE3" s="351"/>
      <c r="AF3" s="350" t="s">
        <v>13</v>
      </c>
      <c r="AG3" s="351"/>
      <c r="AH3" s="350" t="str">
        <f>HLOOKUP($E$10,$AB$3:$AG$16,1,FALSE)</f>
        <v>Metric</v>
      </c>
      <c r="AI3" s="352"/>
      <c r="AJ3" s="178"/>
      <c r="AK3" s="324" t="s">
        <v>14</v>
      </c>
      <c r="AL3" s="325"/>
      <c r="AM3" s="180"/>
      <c r="AN3" s="334" t="s">
        <v>14</v>
      </c>
      <c r="AO3" s="335"/>
      <c r="AP3" s="180"/>
      <c r="AQ3" s="334" t="s">
        <v>15</v>
      </c>
      <c r="AR3" s="335"/>
      <c r="AS3" s="180"/>
      <c r="AT3" s="184"/>
      <c r="AU3" s="328" t="s">
        <v>15</v>
      </c>
      <c r="AV3" s="316"/>
      <c r="AW3" s="180"/>
      <c r="AX3" s="184"/>
      <c r="AY3" s="183"/>
      <c r="AZ3" s="334" t="s">
        <v>15</v>
      </c>
      <c r="BA3" s="335"/>
      <c r="BB3" s="180"/>
      <c r="BC3" s="181"/>
      <c r="BD3" s="186"/>
      <c r="BE3" s="186"/>
      <c r="BF3" s="186"/>
      <c r="BG3" s="332" t="s">
        <v>15</v>
      </c>
      <c r="BH3" s="333"/>
      <c r="BI3" s="180"/>
      <c r="BJ3" s="184"/>
      <c r="BK3" s="95"/>
      <c r="BL3" s="315" t="s">
        <v>15</v>
      </c>
      <c r="BM3" s="316"/>
      <c r="BN3" s="180"/>
    </row>
    <row r="4" spans="1:66" s="187" customFormat="1" ht="12.75" customHeight="1" x14ac:dyDescent="0.2">
      <c r="A4" s="1">
        <f t="shared" si="0"/>
        <v>4</v>
      </c>
      <c r="B4" s="264" t="s">
        <v>16</v>
      </c>
      <c r="C4" s="264"/>
      <c r="D4" s="264"/>
      <c r="E4" s="11" t="s">
        <v>17</v>
      </c>
      <c r="F4" s="102"/>
      <c r="G4" s="98"/>
      <c r="H4" s="357" t="s">
        <v>18</v>
      </c>
      <c r="I4" s="357"/>
      <c r="J4" s="358"/>
      <c r="K4" s="12" t="s">
        <v>17</v>
      </c>
      <c r="L4" s="98"/>
      <c r="M4" s="98"/>
      <c r="N4" s="98"/>
      <c r="O4" s="99"/>
      <c r="P4" s="103"/>
      <c r="Q4" s="104"/>
      <c r="R4" s="76"/>
      <c r="S4" s="99"/>
      <c r="U4" s="187" t="s">
        <v>19</v>
      </c>
      <c r="V4" s="95">
        <f>IF($E$13="",0,1)</f>
        <v>1</v>
      </c>
      <c r="W4" s="119"/>
      <c r="X4" s="323" t="s">
        <v>20</v>
      </c>
      <c r="Y4" s="316"/>
      <c r="Z4" s="189"/>
      <c r="AA4" s="190" t="s">
        <v>21</v>
      </c>
      <c r="AB4" s="328" t="s">
        <v>22</v>
      </c>
      <c r="AC4" s="354"/>
      <c r="AD4" s="339" t="s">
        <v>23</v>
      </c>
      <c r="AE4" s="353"/>
      <c r="AF4" s="339" t="s">
        <v>23</v>
      </c>
      <c r="AG4" s="353"/>
      <c r="AH4" s="339" t="str">
        <f>HLOOKUP($E$10,$AB$3:$AG$16,2,FALSE)</f>
        <v>ha</v>
      </c>
      <c r="AI4" s="340"/>
      <c r="AJ4" s="191"/>
      <c r="AK4" s="324" t="s">
        <v>24</v>
      </c>
      <c r="AL4" s="325"/>
      <c r="AM4" s="189"/>
      <c r="AN4" s="334" t="s">
        <v>25</v>
      </c>
      <c r="AO4" s="335"/>
      <c r="AP4" s="189"/>
      <c r="AQ4" s="334" t="s">
        <v>26</v>
      </c>
      <c r="AR4" s="335"/>
      <c r="AS4" s="189"/>
      <c r="AT4" s="192"/>
      <c r="AU4" s="328" t="s">
        <v>27</v>
      </c>
      <c r="AV4" s="316"/>
      <c r="AW4" s="189"/>
      <c r="AX4" s="192"/>
      <c r="AY4" s="183"/>
      <c r="AZ4" s="334" t="s">
        <v>28</v>
      </c>
      <c r="BA4" s="335"/>
      <c r="BB4" s="189"/>
      <c r="BC4" s="190"/>
      <c r="BD4" s="186"/>
      <c r="BE4" s="186"/>
      <c r="BF4" s="186"/>
      <c r="BG4" s="332" t="s">
        <v>29</v>
      </c>
      <c r="BH4" s="333"/>
      <c r="BI4" s="189"/>
      <c r="BJ4" s="192"/>
      <c r="BK4" s="95"/>
      <c r="BL4" s="315" t="s">
        <v>30</v>
      </c>
      <c r="BM4" s="316"/>
      <c r="BN4" s="189"/>
    </row>
    <row r="5" spans="1:66" s="187" customFormat="1" ht="12.75" customHeight="1" x14ac:dyDescent="0.2">
      <c r="A5" s="1">
        <f t="shared" si="0"/>
        <v>5</v>
      </c>
      <c r="B5" s="264" t="s">
        <v>31</v>
      </c>
      <c r="C5" s="264"/>
      <c r="D5" s="265"/>
      <c r="E5" s="11" t="s">
        <v>17</v>
      </c>
      <c r="F5" s="102"/>
      <c r="G5" s="98"/>
      <c r="H5" s="357" t="s">
        <v>32</v>
      </c>
      <c r="I5" s="357"/>
      <c r="J5" s="358"/>
      <c r="K5" s="12" t="s">
        <v>17</v>
      </c>
      <c r="L5" s="98"/>
      <c r="M5" s="98"/>
      <c r="N5" s="98"/>
      <c r="O5" s="99"/>
      <c r="P5" s="103"/>
      <c r="Q5" s="104"/>
      <c r="R5" s="76"/>
      <c r="S5" s="99"/>
      <c r="U5" s="187" t="s">
        <v>33</v>
      </c>
      <c r="V5" s="95">
        <f>IF($E$14="",0,1)</f>
        <v>1</v>
      </c>
      <c r="W5" s="119"/>
      <c r="X5" s="185" t="s">
        <v>17</v>
      </c>
      <c r="Y5" s="95"/>
      <c r="Z5" s="193"/>
      <c r="AA5" s="194" t="s">
        <v>34</v>
      </c>
      <c r="AB5" s="328" t="s">
        <v>425</v>
      </c>
      <c r="AC5" s="354"/>
      <c r="AD5" s="341" t="s">
        <v>426</v>
      </c>
      <c r="AE5" s="346"/>
      <c r="AF5" s="341" t="s">
        <v>426</v>
      </c>
      <c r="AG5" s="346"/>
      <c r="AH5" s="341" t="str">
        <f>HLOOKUP($E$10,$AB$3:$AG$16,3,FALSE)</f>
        <v>m2</v>
      </c>
      <c r="AI5" s="325"/>
      <c r="AJ5" s="191"/>
      <c r="AK5" s="179"/>
      <c r="AL5" s="95"/>
      <c r="AM5" s="195"/>
      <c r="AN5" s="196"/>
      <c r="AO5" s="95"/>
      <c r="AP5" s="195"/>
      <c r="AQ5" s="196" t="s">
        <v>37</v>
      </c>
      <c r="AR5" s="95"/>
      <c r="AS5" s="195"/>
      <c r="AT5" s="196"/>
      <c r="AU5" s="95" t="s">
        <v>17</v>
      </c>
      <c r="AV5" s="95"/>
      <c r="AW5" s="197"/>
      <c r="AX5" s="198"/>
      <c r="AY5" s="199"/>
      <c r="AZ5" s="199" t="s">
        <v>38</v>
      </c>
      <c r="BA5" s="199"/>
      <c r="BB5" s="193"/>
      <c r="BC5" s="194"/>
      <c r="BD5" s="200"/>
      <c r="BE5" s="200"/>
      <c r="BF5" s="200"/>
      <c r="BG5" s="200" t="s">
        <v>17</v>
      </c>
      <c r="BH5" s="95"/>
      <c r="BI5" s="197"/>
      <c r="BJ5" s="198"/>
      <c r="BK5" s="95"/>
      <c r="BL5" s="95" t="s">
        <v>39</v>
      </c>
      <c r="BM5" s="95"/>
      <c r="BN5" s="197"/>
    </row>
    <row r="6" spans="1:66" s="187" customFormat="1" ht="12.75" customHeight="1" thickBot="1" x14ac:dyDescent="0.25">
      <c r="A6" s="1">
        <f t="shared" si="0"/>
        <v>6</v>
      </c>
      <c r="B6" s="264" t="s">
        <v>40</v>
      </c>
      <c r="C6" s="264"/>
      <c r="D6" s="265"/>
      <c r="E6" s="11" t="s">
        <v>17</v>
      </c>
      <c r="F6" s="102"/>
      <c r="G6" s="98"/>
      <c r="H6" s="357" t="s">
        <v>41</v>
      </c>
      <c r="I6" s="357"/>
      <c r="J6" s="358"/>
      <c r="K6" s="12" t="s">
        <v>17</v>
      </c>
      <c r="L6" s="98"/>
      <c r="M6" s="98"/>
      <c r="N6" s="98"/>
      <c r="O6" s="99"/>
      <c r="P6" s="103"/>
      <c r="Q6" s="104"/>
      <c r="R6" s="76"/>
      <c r="S6" s="99"/>
      <c r="U6" s="187" t="s">
        <v>42</v>
      </c>
      <c r="V6" s="95">
        <f>IF($E$16="",0,1)</f>
        <v>1</v>
      </c>
      <c r="W6" s="119"/>
      <c r="X6" s="185" t="s">
        <v>43</v>
      </c>
      <c r="Y6" s="95"/>
      <c r="Z6" s="201"/>
      <c r="AA6" s="202" t="s">
        <v>44</v>
      </c>
      <c r="AB6" s="328" t="s">
        <v>45</v>
      </c>
      <c r="AC6" s="354"/>
      <c r="AD6" s="341" t="s">
        <v>46</v>
      </c>
      <c r="AE6" s="346"/>
      <c r="AF6" s="341" t="s">
        <v>46</v>
      </c>
      <c r="AG6" s="346"/>
      <c r="AH6" s="341" t="str">
        <f>HLOOKUP($E$10,$AB$3:$AG$16,4,FALSE)</f>
        <v>km</v>
      </c>
      <c r="AI6" s="325"/>
      <c r="AJ6" s="191"/>
      <c r="AK6" s="179" t="s">
        <v>484</v>
      </c>
      <c r="AL6" s="95"/>
      <c r="AM6" s="195"/>
      <c r="AN6" s="196" t="s">
        <v>36</v>
      </c>
      <c r="AO6" s="95"/>
      <c r="AP6" s="195"/>
      <c r="AQ6" s="196" t="s">
        <v>49</v>
      </c>
      <c r="AR6" s="95"/>
      <c r="AS6" s="195"/>
      <c r="AT6" s="196"/>
      <c r="AU6" s="95" t="s">
        <v>43</v>
      </c>
      <c r="AV6" s="95"/>
      <c r="AW6" s="203"/>
      <c r="AX6" s="204"/>
      <c r="AY6" s="199"/>
      <c r="AZ6" s="199" t="s">
        <v>50</v>
      </c>
      <c r="BA6" s="199"/>
      <c r="BB6" s="193"/>
      <c r="BC6" s="194"/>
      <c r="BD6" s="200"/>
      <c r="BE6" s="200"/>
      <c r="BF6" s="200"/>
      <c r="BG6" s="200" t="s">
        <v>43</v>
      </c>
      <c r="BH6" s="95"/>
      <c r="BI6" s="195"/>
      <c r="BJ6" s="196"/>
      <c r="BK6" s="95"/>
      <c r="BL6" s="95" t="s">
        <v>51</v>
      </c>
      <c r="BM6" s="95"/>
      <c r="BN6" s="195"/>
    </row>
    <row r="7" spans="1:66" s="187" customFormat="1" ht="12.75" customHeight="1" thickTop="1" thickBot="1" x14ac:dyDescent="0.25">
      <c r="A7" s="1">
        <f t="shared" si="0"/>
        <v>7</v>
      </c>
      <c r="B7" s="264" t="s">
        <v>52</v>
      </c>
      <c r="C7" s="264"/>
      <c r="D7" s="265"/>
      <c r="E7" s="12" t="s">
        <v>17</v>
      </c>
      <c r="F7" s="105"/>
      <c r="G7" s="98"/>
      <c r="H7" s="363" t="s">
        <v>53</v>
      </c>
      <c r="I7" s="363"/>
      <c r="J7" s="364"/>
      <c r="K7" s="12" t="s">
        <v>17</v>
      </c>
      <c r="L7" s="99"/>
      <c r="M7" s="98"/>
      <c r="N7" s="98"/>
      <c r="O7" s="99"/>
      <c r="P7" s="100"/>
      <c r="Q7" s="76"/>
      <c r="R7" s="76"/>
      <c r="S7" s="99"/>
      <c r="U7" s="187" t="s">
        <v>54</v>
      </c>
      <c r="V7" s="95">
        <f>IF($E$18="",0,1)</f>
        <v>1</v>
      </c>
      <c r="W7" s="119"/>
      <c r="X7" s="185"/>
      <c r="Y7" s="95"/>
      <c r="Z7" s="94"/>
      <c r="AA7" s="94" t="s">
        <v>55</v>
      </c>
      <c r="AB7" s="315" t="s">
        <v>56</v>
      </c>
      <c r="AC7" s="354"/>
      <c r="AD7" s="341" t="s">
        <v>57</v>
      </c>
      <c r="AE7" s="346"/>
      <c r="AF7" s="341" t="s">
        <v>57</v>
      </c>
      <c r="AG7" s="346"/>
      <c r="AH7" s="341" t="str">
        <f>HLOOKUP($E$10,$AB$3:$AG$16,5,FALSE)</f>
        <v>m</v>
      </c>
      <c r="AI7" s="325"/>
      <c r="AJ7" s="191"/>
      <c r="AK7" s="179" t="s">
        <v>35</v>
      </c>
      <c r="AL7" s="95"/>
      <c r="AM7" s="195"/>
      <c r="AN7" s="196" t="s">
        <v>48</v>
      </c>
      <c r="AO7" s="95"/>
      <c r="AP7" s="195"/>
      <c r="AQ7" s="196" t="s">
        <v>60</v>
      </c>
      <c r="AR7" s="95"/>
      <c r="AS7" s="119"/>
      <c r="AT7" s="185"/>
      <c r="AU7" s="95"/>
      <c r="AV7" s="95"/>
      <c r="AW7" s="95"/>
      <c r="AX7" s="95"/>
      <c r="AY7" s="95"/>
      <c r="AZ7" s="95" t="s">
        <v>61</v>
      </c>
      <c r="BA7" s="95"/>
      <c r="BB7" s="193"/>
      <c r="BC7" s="194"/>
      <c r="BD7" s="200"/>
      <c r="BE7" s="200"/>
      <c r="BF7" s="200"/>
      <c r="BG7" s="200" t="s">
        <v>62</v>
      </c>
      <c r="BH7" s="95"/>
      <c r="BI7" s="203"/>
      <c r="BJ7" s="204"/>
      <c r="BK7" s="95"/>
      <c r="BL7" s="95"/>
      <c r="BM7" s="95"/>
      <c r="BN7" s="205"/>
    </row>
    <row r="8" spans="1:66" s="187" customFormat="1" ht="12.75" customHeight="1" thickTop="1" thickBot="1" x14ac:dyDescent="0.25">
      <c r="A8" s="1">
        <f t="shared" si="0"/>
        <v>8</v>
      </c>
      <c r="B8" s="31"/>
      <c r="C8" s="31"/>
      <c r="D8" s="31"/>
      <c r="E8" s="102"/>
      <c r="F8" s="99"/>
      <c r="G8" s="108"/>
      <c r="H8" s="101"/>
      <c r="I8" s="105"/>
      <c r="J8" s="105"/>
      <c r="K8" s="105"/>
      <c r="L8" s="99"/>
      <c r="M8" s="98"/>
      <c r="N8" s="98"/>
      <c r="O8" s="99"/>
      <c r="P8" s="99"/>
      <c r="Q8" s="99"/>
      <c r="R8" s="99"/>
      <c r="S8" s="99"/>
      <c r="V8" s="95"/>
      <c r="W8" s="119"/>
      <c r="X8" s="323" t="s">
        <v>10</v>
      </c>
      <c r="Y8" s="316"/>
      <c r="Z8" s="180"/>
      <c r="AA8" s="181" t="s">
        <v>63</v>
      </c>
      <c r="AB8" s="328" t="s">
        <v>64</v>
      </c>
      <c r="AC8" s="354"/>
      <c r="AD8" s="341" t="s">
        <v>65</v>
      </c>
      <c r="AE8" s="346"/>
      <c r="AF8" s="341" t="s">
        <v>65</v>
      </c>
      <c r="AG8" s="346"/>
      <c r="AH8" s="341" t="str">
        <f>HLOOKUP($E$10,$AB$3:$AG$16,6,FALSE)</f>
        <v>cm</v>
      </c>
      <c r="AI8" s="325"/>
      <c r="AJ8" s="191"/>
      <c r="AK8" s="179" t="s">
        <v>47</v>
      </c>
      <c r="AL8" s="95"/>
      <c r="AM8" s="195"/>
      <c r="AN8" s="196" t="s">
        <v>59</v>
      </c>
      <c r="AO8" s="95"/>
      <c r="AP8" s="195"/>
      <c r="AQ8" s="196"/>
      <c r="AR8" s="95"/>
      <c r="AS8" s="119"/>
      <c r="AT8" s="185"/>
      <c r="AU8" s="328" t="s">
        <v>14</v>
      </c>
      <c r="AV8" s="316"/>
      <c r="AW8" s="180"/>
      <c r="AX8" s="206"/>
      <c r="AY8" s="184"/>
      <c r="AZ8" s="183"/>
      <c r="BA8" s="183"/>
      <c r="BB8" s="201"/>
      <c r="BC8" s="202"/>
      <c r="BD8" s="200"/>
      <c r="BE8" s="200"/>
      <c r="BF8" s="200"/>
      <c r="BG8" s="200"/>
      <c r="BH8" s="95"/>
      <c r="BI8" s="95"/>
      <c r="BJ8" s="95"/>
      <c r="BK8" s="95"/>
      <c r="BL8" s="95"/>
      <c r="BM8" s="95"/>
      <c r="BN8" s="95"/>
    </row>
    <row r="9" spans="1:66" s="187" customFormat="1" ht="12.75" customHeight="1" thickTop="1" thickBot="1" x14ac:dyDescent="0.25">
      <c r="A9" s="1">
        <f t="shared" si="0"/>
        <v>9</v>
      </c>
      <c r="B9" s="317" t="s">
        <v>68</v>
      </c>
      <c r="C9" s="317"/>
      <c r="D9" s="317"/>
      <c r="E9" s="102"/>
      <c r="F9" s="99"/>
      <c r="G9" s="108"/>
      <c r="H9" s="101"/>
      <c r="I9" s="105"/>
      <c r="J9" s="105"/>
      <c r="K9" s="105"/>
      <c r="L9" s="99"/>
      <c r="M9" s="98"/>
      <c r="N9" s="98"/>
      <c r="O9" s="98"/>
      <c r="P9" s="98"/>
      <c r="Q9" s="98"/>
      <c r="R9" s="98"/>
      <c r="S9" s="98"/>
      <c r="U9" s="187" t="s">
        <v>69</v>
      </c>
      <c r="V9" s="95">
        <f>IF($E$21="",0,1)</f>
        <v>1</v>
      </c>
      <c r="W9" s="119"/>
      <c r="X9" s="323" t="s">
        <v>20</v>
      </c>
      <c r="Y9" s="316"/>
      <c r="Z9" s="189"/>
      <c r="AA9" s="190" t="s">
        <v>70</v>
      </c>
      <c r="AB9" s="328" t="s">
        <v>71</v>
      </c>
      <c r="AC9" s="354"/>
      <c r="AD9" s="341" t="s">
        <v>65</v>
      </c>
      <c r="AE9" s="346"/>
      <c r="AF9" s="341" t="s">
        <v>65</v>
      </c>
      <c r="AG9" s="346"/>
      <c r="AH9" s="341" t="str">
        <f>HLOOKUP($E$10,$AB$3:$AG$16,7,FALSE)</f>
        <v>mm</v>
      </c>
      <c r="AI9" s="325"/>
      <c r="AJ9" s="191"/>
      <c r="AK9" s="179" t="s">
        <v>58</v>
      </c>
      <c r="AL9" s="95"/>
      <c r="AM9" s="195"/>
      <c r="AN9" s="196" t="s">
        <v>67</v>
      </c>
      <c r="AO9" s="95"/>
      <c r="AP9" s="195"/>
      <c r="AQ9" s="196"/>
      <c r="AR9" s="95"/>
      <c r="AS9" s="119"/>
      <c r="AT9" s="185"/>
      <c r="AU9" s="328" t="s">
        <v>74</v>
      </c>
      <c r="AV9" s="316"/>
      <c r="AW9" s="189"/>
      <c r="AX9" s="207"/>
      <c r="AY9" s="192"/>
      <c r="AZ9" s="183"/>
      <c r="BA9" s="183"/>
      <c r="BB9" s="94"/>
      <c r="BC9" s="94"/>
      <c r="BD9" s="94"/>
      <c r="BE9" s="94"/>
      <c r="BF9" s="94"/>
      <c r="BG9" s="278" t="s">
        <v>14</v>
      </c>
      <c r="BH9" s="279"/>
      <c r="BI9" s="180"/>
      <c r="BJ9" s="184"/>
      <c r="BK9" s="95"/>
      <c r="BL9" s="95"/>
      <c r="BM9" s="95"/>
      <c r="BN9" s="95"/>
    </row>
    <row r="10" spans="1:66" s="187" customFormat="1" ht="12.75" customHeight="1" thickTop="1" thickBot="1" x14ac:dyDescent="0.25">
      <c r="A10" s="1">
        <f t="shared" si="0"/>
        <v>10</v>
      </c>
      <c r="B10" s="273" t="s">
        <v>76</v>
      </c>
      <c r="C10" s="273"/>
      <c r="D10" s="365"/>
      <c r="E10" s="281" t="s">
        <v>11</v>
      </c>
      <c r="F10" s="257"/>
      <c r="G10" s="108"/>
      <c r="H10" s="101"/>
      <c r="I10" s="105"/>
      <c r="J10" s="105"/>
      <c r="K10" s="105"/>
      <c r="L10" s="99"/>
      <c r="M10" s="98"/>
      <c r="N10" s="98"/>
      <c r="O10" s="98"/>
      <c r="P10" s="98"/>
      <c r="Q10" s="98"/>
      <c r="R10" s="98"/>
      <c r="S10" s="98"/>
      <c r="U10" s="187" t="s">
        <v>77</v>
      </c>
      <c r="V10" s="95">
        <f>IF($E$23="",0,1)</f>
        <v>1</v>
      </c>
      <c r="W10" s="119"/>
      <c r="X10" s="185" t="s">
        <v>11</v>
      </c>
      <c r="Y10" s="95"/>
      <c r="Z10" s="193"/>
      <c r="AA10" s="194" t="s">
        <v>78</v>
      </c>
      <c r="AB10" s="328" t="s">
        <v>79</v>
      </c>
      <c r="AC10" s="354"/>
      <c r="AD10" s="341" t="s">
        <v>80</v>
      </c>
      <c r="AE10" s="346"/>
      <c r="AF10" s="341" t="s">
        <v>81</v>
      </c>
      <c r="AG10" s="346"/>
      <c r="AH10" s="341" t="str">
        <f>HLOOKUP($E$10,$AB$3:$AG$16,8,FALSE)</f>
        <v>t</v>
      </c>
      <c r="AI10" s="325"/>
      <c r="AJ10" s="191"/>
      <c r="AK10" s="179" t="s">
        <v>512</v>
      </c>
      <c r="AL10" s="95"/>
      <c r="AM10" s="195"/>
      <c r="AN10" s="196" t="s">
        <v>73</v>
      </c>
      <c r="AO10" s="95"/>
      <c r="AP10" s="195"/>
      <c r="AQ10" s="196"/>
      <c r="AR10" s="95"/>
      <c r="AS10" s="205"/>
      <c r="AT10" s="209"/>
      <c r="AU10" s="95"/>
      <c r="AV10" s="95"/>
      <c r="AW10" s="195"/>
      <c r="AX10" s="199"/>
      <c r="AY10" s="196"/>
      <c r="AZ10" s="327" t="s">
        <v>15</v>
      </c>
      <c r="BA10" s="312"/>
      <c r="BB10" s="342" t="s">
        <v>75</v>
      </c>
      <c r="BC10" s="343"/>
      <c r="BD10" s="371" t="s">
        <v>75</v>
      </c>
      <c r="BE10" s="372"/>
      <c r="BF10" s="210"/>
      <c r="BG10" s="337" t="s">
        <v>87</v>
      </c>
      <c r="BH10" s="338"/>
      <c r="BI10" s="189"/>
      <c r="BJ10" s="192"/>
      <c r="BK10" s="95"/>
      <c r="BL10" s="95"/>
      <c r="BM10" s="95"/>
      <c r="BN10" s="95"/>
    </row>
    <row r="11" spans="1:66" s="187" customFormat="1" ht="12.75" customHeight="1" thickTop="1" thickBot="1" x14ac:dyDescent="0.25">
      <c r="A11" s="1">
        <f t="shared" si="0"/>
        <v>11</v>
      </c>
      <c r="B11" s="31"/>
      <c r="C11" s="31"/>
      <c r="D11" s="31"/>
      <c r="E11" s="102"/>
      <c r="F11" s="99"/>
      <c r="G11" s="102"/>
      <c r="H11" s="98"/>
      <c r="I11" s="105"/>
      <c r="J11" s="105"/>
      <c r="K11" s="105"/>
      <c r="L11" s="99"/>
      <c r="M11" s="98"/>
      <c r="N11" s="98"/>
      <c r="O11" s="98"/>
      <c r="P11" s="98"/>
      <c r="Q11" s="98"/>
      <c r="R11" s="98"/>
      <c r="S11" s="98"/>
      <c r="U11" s="187" t="s">
        <v>88</v>
      </c>
      <c r="V11" s="95">
        <f>IF($E$24="",0,1)</f>
        <v>1</v>
      </c>
      <c r="W11" s="119"/>
      <c r="X11" s="185" t="s">
        <v>12</v>
      </c>
      <c r="Y11" s="95"/>
      <c r="Z11" s="193"/>
      <c r="AA11" s="194" t="s">
        <v>89</v>
      </c>
      <c r="AB11" s="328" t="s">
        <v>90</v>
      </c>
      <c r="AC11" s="354"/>
      <c r="AD11" s="341" t="s">
        <v>91</v>
      </c>
      <c r="AE11" s="346"/>
      <c r="AF11" s="341" t="s">
        <v>91</v>
      </c>
      <c r="AG11" s="346"/>
      <c r="AH11" s="341" t="str">
        <f>HLOOKUP($E$10,$AB$3:$AG$16,9,FALSE)</f>
        <v>kg</v>
      </c>
      <c r="AI11" s="325"/>
      <c r="AJ11" s="191"/>
      <c r="AK11" s="179" t="s">
        <v>66</v>
      </c>
      <c r="AL11" s="95"/>
      <c r="AM11" s="195"/>
      <c r="AN11" s="196" t="s">
        <v>82</v>
      </c>
      <c r="AO11" s="95"/>
      <c r="AP11" s="195"/>
      <c r="AQ11" s="196"/>
      <c r="AR11" s="95"/>
      <c r="AS11" s="95"/>
      <c r="AT11" s="95"/>
      <c r="AU11" s="95" t="s">
        <v>83</v>
      </c>
      <c r="AV11" s="95"/>
      <c r="AW11" s="195"/>
      <c r="AX11" s="199"/>
      <c r="AY11" s="196"/>
      <c r="AZ11" s="327" t="s">
        <v>84</v>
      </c>
      <c r="BA11" s="312"/>
      <c r="BB11" s="373" t="s">
        <v>85</v>
      </c>
      <c r="BC11" s="374"/>
      <c r="BD11" s="373" t="s">
        <v>86</v>
      </c>
      <c r="BE11" s="374"/>
      <c r="BF11" s="189"/>
      <c r="BG11" s="212"/>
      <c r="BH11" s="95"/>
      <c r="BI11" s="195"/>
      <c r="BJ11" s="196"/>
      <c r="BK11" s="95"/>
      <c r="BL11" s="95"/>
      <c r="BM11" s="95"/>
      <c r="BN11" s="95"/>
    </row>
    <row r="12" spans="1:66" s="187" customFormat="1" ht="12.75" customHeight="1" thickTop="1" thickBot="1" x14ac:dyDescent="0.3">
      <c r="A12" s="1">
        <f t="shared" si="0"/>
        <v>12</v>
      </c>
      <c r="B12" s="35" t="s">
        <v>97</v>
      </c>
      <c r="C12" s="1"/>
      <c r="D12" s="1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V12" s="95"/>
      <c r="W12" s="119"/>
      <c r="X12" s="185" t="s">
        <v>13</v>
      </c>
      <c r="Y12" s="95"/>
      <c r="Z12" s="201"/>
      <c r="AA12" s="202" t="s">
        <v>98</v>
      </c>
      <c r="AB12" s="328" t="s">
        <v>99</v>
      </c>
      <c r="AC12" s="354"/>
      <c r="AD12" s="341" t="s">
        <v>100</v>
      </c>
      <c r="AE12" s="346"/>
      <c r="AF12" s="341" t="s">
        <v>100</v>
      </c>
      <c r="AG12" s="346"/>
      <c r="AH12" s="341" t="str">
        <f>HLOOKUP($E$10,$AB$3:$AG$16,10,FALSE)</f>
        <v>g</v>
      </c>
      <c r="AI12" s="325"/>
      <c r="AJ12" s="191"/>
      <c r="AK12" s="179" t="s">
        <v>72</v>
      </c>
      <c r="AL12" s="95"/>
      <c r="AM12" s="195"/>
      <c r="AN12" s="196" t="s">
        <v>93</v>
      </c>
      <c r="AO12" s="95"/>
      <c r="AP12" s="195"/>
      <c r="AQ12" s="307" t="s">
        <v>14</v>
      </c>
      <c r="AR12" s="312"/>
      <c r="AS12" s="180"/>
      <c r="AT12" s="184"/>
      <c r="AU12" s="95" t="s">
        <v>94</v>
      </c>
      <c r="AV12" s="95"/>
      <c r="AW12" s="195"/>
      <c r="AX12" s="199"/>
      <c r="AY12" s="196"/>
      <c r="AZ12" s="199" t="s">
        <v>427</v>
      </c>
      <c r="BA12" s="199"/>
      <c r="BB12" s="193" t="s">
        <v>428</v>
      </c>
      <c r="BC12" s="194"/>
      <c r="BD12" s="193" t="s">
        <v>95</v>
      </c>
      <c r="BE12" s="194"/>
      <c r="BF12" s="193"/>
      <c r="BG12" s="194" t="s">
        <v>96</v>
      </c>
      <c r="BH12" s="95"/>
      <c r="BI12" s="195"/>
      <c r="BJ12" s="196"/>
      <c r="BK12" s="95"/>
      <c r="BL12" s="95"/>
      <c r="BM12" s="95"/>
      <c r="BN12" s="95"/>
    </row>
    <row r="13" spans="1:66" ht="14.25" thickTop="1" thickBot="1" x14ac:dyDescent="0.25">
      <c r="A13" s="1">
        <f t="shared" si="0"/>
        <v>13</v>
      </c>
      <c r="B13" s="309" t="s">
        <v>441</v>
      </c>
      <c r="C13" s="309"/>
      <c r="D13" s="310"/>
      <c r="E13" s="319" t="s">
        <v>516</v>
      </c>
      <c r="F13" s="320"/>
      <c r="T13" s="187"/>
      <c r="U13" s="187" t="s">
        <v>106</v>
      </c>
      <c r="V13" s="94">
        <f>IF($E$31="",0,1)</f>
        <v>1</v>
      </c>
      <c r="W13" s="213"/>
      <c r="X13" s="185"/>
      <c r="Z13" s="95"/>
      <c r="AA13" s="95" t="s">
        <v>107</v>
      </c>
      <c r="AB13" s="278" t="s">
        <v>108</v>
      </c>
      <c r="AC13" s="349"/>
      <c r="AD13" s="341" t="s">
        <v>109</v>
      </c>
      <c r="AE13" s="346"/>
      <c r="AF13" s="341" t="s">
        <v>110</v>
      </c>
      <c r="AG13" s="346"/>
      <c r="AH13" s="341" t="str">
        <f>HLOOKUP($E$10,$AB$3:$AG$16,11,FALSE)</f>
        <v>t/ha</v>
      </c>
      <c r="AI13" s="325"/>
      <c r="AJ13" s="191"/>
      <c r="AK13" s="179" t="s">
        <v>511</v>
      </c>
      <c r="AM13" s="195"/>
      <c r="AN13" s="196"/>
      <c r="AP13" s="195"/>
      <c r="AQ13" s="307" t="s">
        <v>111</v>
      </c>
      <c r="AR13" s="312"/>
      <c r="AS13" s="189"/>
      <c r="AT13" s="192"/>
      <c r="AU13" s="94" t="s">
        <v>101</v>
      </c>
      <c r="AW13" s="195"/>
      <c r="AX13" s="199"/>
      <c r="AY13" s="196"/>
      <c r="AZ13" s="199" t="s">
        <v>102</v>
      </c>
      <c r="BA13" s="199"/>
      <c r="BB13" s="193" t="s">
        <v>103</v>
      </c>
      <c r="BC13" s="194"/>
      <c r="BD13" s="193" t="s">
        <v>104</v>
      </c>
      <c r="BE13" s="194"/>
      <c r="BF13" s="193"/>
      <c r="BG13" s="194" t="s">
        <v>105</v>
      </c>
      <c r="BI13" s="195"/>
      <c r="BJ13" s="196"/>
      <c r="BK13" s="95"/>
      <c r="BL13" s="95"/>
      <c r="BN13" s="94"/>
    </row>
    <row r="14" spans="1:66" ht="12" customHeight="1" thickTop="1" x14ac:dyDescent="0.2">
      <c r="A14" s="1">
        <f t="shared" si="0"/>
        <v>14</v>
      </c>
      <c r="B14" s="309" t="s">
        <v>435</v>
      </c>
      <c r="C14" s="309"/>
      <c r="D14" s="310"/>
      <c r="E14" s="281" t="s">
        <v>523</v>
      </c>
      <c r="F14" s="272"/>
      <c r="T14"/>
      <c r="U14" t="s">
        <v>117</v>
      </c>
      <c r="V14" s="94">
        <f>IF($E$32="",0,1)</f>
        <v>1</v>
      </c>
      <c r="W14" s="213"/>
      <c r="X14" s="323" t="s">
        <v>118</v>
      </c>
      <c r="Y14" s="316"/>
      <c r="Z14" s="180"/>
      <c r="AA14" s="184" t="s">
        <v>119</v>
      </c>
      <c r="AB14" s="280" t="s">
        <v>120</v>
      </c>
      <c r="AC14" s="349"/>
      <c r="AD14" s="341" t="s">
        <v>121</v>
      </c>
      <c r="AE14" s="346"/>
      <c r="AF14" s="341" t="s">
        <v>121</v>
      </c>
      <c r="AG14" s="346"/>
      <c r="AH14" s="341" t="str">
        <f>HLOOKUP($E$10,$AB$3:$AG$16,12,FALSE)</f>
        <v>kg/ha</v>
      </c>
      <c r="AI14" s="325"/>
      <c r="AJ14" s="191"/>
      <c r="AK14" s="179" t="s">
        <v>92</v>
      </c>
      <c r="AM14" s="195"/>
      <c r="AN14" s="196"/>
      <c r="AP14" s="195"/>
      <c r="AQ14" s="196" t="s">
        <v>122</v>
      </c>
      <c r="AS14" s="195"/>
      <c r="AT14" s="196"/>
      <c r="AU14" s="94" t="s">
        <v>112</v>
      </c>
      <c r="AW14" s="195"/>
      <c r="AX14" s="199"/>
      <c r="AY14" s="196"/>
      <c r="AZ14" s="199" t="s">
        <v>113</v>
      </c>
      <c r="BA14" s="199"/>
      <c r="BB14" s="193" t="s">
        <v>114</v>
      </c>
      <c r="BC14" s="194"/>
      <c r="BD14" s="193" t="s">
        <v>115</v>
      </c>
      <c r="BE14" s="194"/>
      <c r="BF14" s="193"/>
      <c r="BG14" s="194" t="s">
        <v>116</v>
      </c>
      <c r="BI14" s="195"/>
      <c r="BJ14" s="196"/>
      <c r="BN14" s="94"/>
    </row>
    <row r="15" spans="1:66" ht="14.25" x14ac:dyDescent="0.25">
      <c r="A15" s="1">
        <f t="shared" si="0"/>
        <v>15</v>
      </c>
      <c r="B15" s="264" t="s">
        <v>126</v>
      </c>
      <c r="C15" s="264"/>
      <c r="D15" s="294"/>
      <c r="E15" s="281" t="s">
        <v>524</v>
      </c>
      <c r="F15" s="257"/>
      <c r="T15"/>
      <c r="U15" t="s">
        <v>118</v>
      </c>
      <c r="V15" s="94">
        <f>IF($F$33="",0,1)</f>
        <v>1</v>
      </c>
      <c r="W15" s="213"/>
      <c r="X15" s="323" t="s">
        <v>127</v>
      </c>
      <c r="Y15" s="316"/>
      <c r="Z15" s="189"/>
      <c r="AA15" s="192" t="s">
        <v>128</v>
      </c>
      <c r="AB15" s="280" t="s">
        <v>129</v>
      </c>
      <c r="AC15" s="349"/>
      <c r="AD15" s="341" t="s">
        <v>130</v>
      </c>
      <c r="AE15" s="346"/>
      <c r="AF15" s="341" t="s">
        <v>130</v>
      </c>
      <c r="AG15" s="346"/>
      <c r="AH15" s="341" t="str">
        <f>HLOOKUP($E$10,$AB$3:$AG$16,13,FALSE)</f>
        <v>000/ha</v>
      </c>
      <c r="AI15" s="325"/>
      <c r="AJ15" s="191"/>
      <c r="AK15" s="179"/>
      <c r="AM15" s="195"/>
      <c r="AN15" s="196"/>
      <c r="AP15" s="195"/>
      <c r="AQ15" s="196" t="s">
        <v>131</v>
      </c>
      <c r="AS15" s="195"/>
      <c r="AT15" s="196"/>
      <c r="AU15" s="94" t="s">
        <v>123</v>
      </c>
      <c r="AW15" s="195"/>
      <c r="AX15" s="199"/>
      <c r="AY15" s="196"/>
      <c r="AZ15" s="199" t="s">
        <v>429</v>
      </c>
      <c r="BA15" s="199"/>
      <c r="BB15" s="213" t="s">
        <v>430</v>
      </c>
      <c r="BC15" s="194"/>
      <c r="BD15" s="213" t="s">
        <v>124</v>
      </c>
      <c r="BE15" s="194"/>
      <c r="BF15" s="213"/>
      <c r="BG15" s="194" t="s">
        <v>125</v>
      </c>
      <c r="BI15" s="195"/>
      <c r="BJ15" s="196"/>
      <c r="BN15" s="94"/>
    </row>
    <row r="16" spans="1:66" ht="15" thickBot="1" x14ac:dyDescent="0.3">
      <c r="A16" s="1">
        <f t="shared" si="0"/>
        <v>16</v>
      </c>
      <c r="B16" s="309" t="s">
        <v>436</v>
      </c>
      <c r="C16" s="309"/>
      <c r="D16" s="310"/>
      <c r="E16" s="281" t="s">
        <v>525</v>
      </c>
      <c r="F16" s="272"/>
      <c r="T16"/>
      <c r="U16" t="s">
        <v>134</v>
      </c>
      <c r="V16" s="94">
        <f>IF($F$34="",0,1)</f>
        <v>0</v>
      </c>
      <c r="W16" s="213"/>
      <c r="X16" s="185"/>
      <c r="Z16" s="195"/>
      <c r="AA16" s="196" t="s">
        <v>136</v>
      </c>
      <c r="AB16" s="280" t="s">
        <v>137</v>
      </c>
      <c r="AC16" s="349"/>
      <c r="AD16" s="344" t="s">
        <v>138</v>
      </c>
      <c r="AE16" s="345"/>
      <c r="AF16" s="344" t="s">
        <v>139</v>
      </c>
      <c r="AG16" s="345"/>
      <c r="AH16" s="344" t="str">
        <f>HLOOKUP($E$10,$AB$3:$AG$16,14,FALSE)</f>
        <v>£/t</v>
      </c>
      <c r="AI16" s="348"/>
      <c r="AJ16" s="215"/>
      <c r="AK16" s="214"/>
      <c r="AM16" s="195"/>
      <c r="AN16" s="196"/>
      <c r="AP16" s="195"/>
      <c r="AQ16" s="196" t="s">
        <v>140</v>
      </c>
      <c r="AS16" s="195"/>
      <c r="AT16" s="196"/>
      <c r="AU16" s="94" t="s">
        <v>132</v>
      </c>
      <c r="AW16" s="195"/>
      <c r="AX16" s="199"/>
      <c r="AY16" s="196"/>
      <c r="AZ16" s="199" t="s">
        <v>431</v>
      </c>
      <c r="BA16" s="199"/>
      <c r="BB16" s="193" t="s">
        <v>432</v>
      </c>
      <c r="BC16" s="194"/>
      <c r="BD16" s="193" t="s">
        <v>504</v>
      </c>
      <c r="BE16" s="194"/>
      <c r="BF16" s="193"/>
      <c r="BG16" s="194" t="s">
        <v>133</v>
      </c>
      <c r="BI16" s="195"/>
      <c r="BJ16" s="196"/>
      <c r="BN16" s="94"/>
    </row>
    <row r="17" spans="1:66" ht="12.75" customHeight="1" thickTop="1" thickBot="1" x14ac:dyDescent="0.25">
      <c r="A17" s="1">
        <f t="shared" si="0"/>
        <v>17</v>
      </c>
      <c r="B17" s="264" t="s">
        <v>142</v>
      </c>
      <c r="C17" s="264"/>
      <c r="D17" s="294"/>
      <c r="E17" s="281" t="s">
        <v>517</v>
      </c>
      <c r="F17" s="257"/>
      <c r="T17"/>
      <c r="U17" t="s">
        <v>143</v>
      </c>
      <c r="V17" s="94">
        <f>IF($F$35="",0,1)</f>
        <v>1</v>
      </c>
      <c r="W17" s="213"/>
      <c r="X17" s="185" t="s">
        <v>135</v>
      </c>
      <c r="Z17" s="195"/>
      <c r="AA17" s="196"/>
      <c r="AB17" s="280"/>
      <c r="AC17" s="278"/>
      <c r="AD17" s="347"/>
      <c r="AE17" s="347"/>
      <c r="AF17" s="347"/>
      <c r="AG17" s="347"/>
      <c r="AH17" s="174"/>
      <c r="AI17" s="174"/>
      <c r="AM17" s="195"/>
      <c r="AN17" s="196"/>
      <c r="AP17" s="195"/>
      <c r="AQ17" s="196"/>
      <c r="AS17" s="205"/>
      <c r="AT17" s="209"/>
      <c r="AU17" s="94" t="s">
        <v>141</v>
      </c>
      <c r="AW17" s="195"/>
      <c r="AX17" s="199"/>
      <c r="AY17" s="196"/>
      <c r="AZ17" s="199"/>
      <c r="BA17" s="199"/>
      <c r="BB17" s="201"/>
      <c r="BC17" s="202"/>
      <c r="BD17" s="201"/>
      <c r="BE17" s="202"/>
      <c r="BF17" s="201"/>
      <c r="BG17" s="202"/>
      <c r="BI17" s="213"/>
      <c r="BJ17" s="196"/>
      <c r="BN17" s="94"/>
    </row>
    <row r="18" spans="1:66" ht="12.75" customHeight="1" thickTop="1" thickBot="1" x14ac:dyDescent="0.25">
      <c r="A18" s="1">
        <f t="shared" si="0"/>
        <v>18</v>
      </c>
      <c r="B18" s="309" t="s">
        <v>437</v>
      </c>
      <c r="C18" s="311"/>
      <c r="D18" s="311"/>
      <c r="E18" s="281" t="s">
        <v>518</v>
      </c>
      <c r="F18" s="257"/>
      <c r="T18"/>
      <c r="U18"/>
      <c r="W18" s="213"/>
      <c r="X18" s="208" t="s">
        <v>144</v>
      </c>
      <c r="Z18" s="195"/>
      <c r="AA18" s="196"/>
      <c r="AM18" s="195"/>
      <c r="AN18" s="217"/>
      <c r="AP18" s="195"/>
      <c r="AQ18" s="217"/>
      <c r="AU18" s="94" t="s">
        <v>145</v>
      </c>
      <c r="AW18" s="195"/>
      <c r="AX18" s="199"/>
      <c r="AY18" s="196"/>
      <c r="AZ18" s="199">
        <f>J108</f>
        <v>0</v>
      </c>
      <c r="BA18" s="199"/>
      <c r="BB18" s="218" t="e">
        <f>LOOKUP(AZ18,AZ12:AZ17,BB12:BB17)</f>
        <v>#N/A</v>
      </c>
      <c r="BC18" s="219"/>
      <c r="BD18" s="218" t="e">
        <f>LOOKUP(AZ18,AZ12:AZ17,BD12:BD17)</f>
        <v>#N/A</v>
      </c>
      <c r="BE18" s="219"/>
      <c r="BF18" s="218"/>
      <c r="BG18" s="220"/>
      <c r="BI18" s="195"/>
      <c r="BJ18" s="196"/>
      <c r="BN18" s="94"/>
    </row>
    <row r="19" spans="1:66" ht="12.75" customHeight="1" thickTop="1" thickBot="1" x14ac:dyDescent="0.25">
      <c r="A19" s="1">
        <f t="shared" si="0"/>
        <v>19</v>
      </c>
      <c r="B19" s="1"/>
      <c r="C19" s="1"/>
      <c r="D19" s="1"/>
      <c r="T19"/>
      <c r="U19" t="s">
        <v>148</v>
      </c>
      <c r="V19" s="94">
        <f>IF($E$41="",0,1)</f>
        <v>1</v>
      </c>
      <c r="W19" s="213"/>
      <c r="X19" s="185" t="s">
        <v>146</v>
      </c>
      <c r="Z19" s="195"/>
      <c r="AA19" s="217"/>
      <c r="AM19" s="195"/>
      <c r="AN19" s="217"/>
      <c r="AP19" s="203"/>
      <c r="AQ19" s="289" t="s">
        <v>14</v>
      </c>
      <c r="AR19" s="290"/>
      <c r="AS19" s="180"/>
      <c r="AT19" s="184"/>
      <c r="AU19" s="94" t="s">
        <v>147</v>
      </c>
      <c r="AW19" s="195"/>
      <c r="AX19" s="199"/>
      <c r="AY19" s="196"/>
      <c r="AZ19" s="327"/>
      <c r="BA19" s="307"/>
      <c r="BB19" s="206"/>
      <c r="BC19" s="216"/>
      <c r="BD19" s="186"/>
      <c r="BE19" s="186"/>
      <c r="BF19" s="186"/>
      <c r="BG19" s="186"/>
      <c r="BI19" s="195"/>
      <c r="BJ19" s="196"/>
      <c r="BN19" s="94"/>
    </row>
    <row r="20" spans="1:66" ht="12" customHeight="1" thickTop="1" thickBot="1" x14ac:dyDescent="0.25">
      <c r="A20" s="1">
        <f t="shared" si="0"/>
        <v>20</v>
      </c>
      <c r="B20" s="260" t="s">
        <v>151</v>
      </c>
      <c r="C20" s="260"/>
      <c r="D20" s="260"/>
      <c r="T20"/>
      <c r="U20"/>
      <c r="W20" s="213"/>
      <c r="X20" s="208" t="s">
        <v>149</v>
      </c>
      <c r="Z20" s="195"/>
      <c r="AA20" s="217"/>
      <c r="AM20" s="195"/>
      <c r="AN20" s="217"/>
      <c r="AQ20" s="278" t="s">
        <v>153</v>
      </c>
      <c r="AR20" s="279"/>
      <c r="AS20" s="189"/>
      <c r="AT20" s="192"/>
      <c r="AU20" s="94" t="s">
        <v>150</v>
      </c>
      <c r="AW20" s="195"/>
      <c r="AX20" s="199"/>
      <c r="AY20" s="196"/>
      <c r="AZ20" s="327"/>
      <c r="BA20" s="307"/>
      <c r="BB20" s="183"/>
      <c r="BC20" s="186"/>
      <c r="BD20" s="186"/>
      <c r="BE20" s="186"/>
      <c r="BF20" s="186"/>
      <c r="BG20" s="186"/>
      <c r="BI20" s="195"/>
      <c r="BJ20" s="196"/>
      <c r="BN20" s="94"/>
    </row>
    <row r="21" spans="1:66" s="223" customFormat="1" ht="14.25" thickTop="1" thickBot="1" x14ac:dyDescent="0.25">
      <c r="A21" s="1">
        <f t="shared" si="0"/>
        <v>21</v>
      </c>
      <c r="B21" s="309" t="s">
        <v>503</v>
      </c>
      <c r="C21" s="309"/>
      <c r="D21" s="310"/>
      <c r="E21" s="308" t="s">
        <v>521</v>
      </c>
      <c r="F21" s="254"/>
      <c r="G21" s="254"/>
      <c r="H21" s="251"/>
      <c r="I21" s="249"/>
      <c r="J21" s="247"/>
      <c r="K21" s="109"/>
      <c r="L21" s="109"/>
      <c r="M21" s="109"/>
      <c r="N21" s="109"/>
      <c r="O21" s="109"/>
      <c r="P21" s="109"/>
      <c r="Q21" s="109"/>
      <c r="R21" s="109"/>
      <c r="S21" s="109"/>
      <c r="T21"/>
      <c r="U21"/>
      <c r="V21" s="174"/>
      <c r="W21" s="222"/>
      <c r="X21" s="182" t="s">
        <v>152</v>
      </c>
      <c r="Y21" s="174"/>
      <c r="Z21" s="195"/>
      <c r="AA21" s="217"/>
      <c r="AB21" s="174"/>
      <c r="AC21" s="94"/>
      <c r="AD21" s="94"/>
      <c r="AE21" s="94"/>
      <c r="AF21" s="94"/>
      <c r="AG21" s="94"/>
      <c r="AH21" s="94"/>
      <c r="AI21" s="94"/>
      <c r="AJ21" s="94"/>
      <c r="AK21" s="94"/>
      <c r="AL21" s="174"/>
      <c r="AM21" s="195"/>
      <c r="AN21" s="289" t="s">
        <v>14</v>
      </c>
      <c r="AO21" s="290"/>
      <c r="AP21" s="180"/>
      <c r="AQ21" s="184" t="s">
        <v>155</v>
      </c>
      <c r="AR21" s="174"/>
      <c r="AS21" s="195"/>
      <c r="AT21" s="196"/>
      <c r="AU21" s="174" t="s">
        <v>154</v>
      </c>
      <c r="AV21" s="174"/>
      <c r="AW21" s="195"/>
      <c r="AX21" s="199"/>
      <c r="AY21" s="196"/>
      <c r="AZ21" s="199"/>
      <c r="BA21" s="199"/>
      <c r="BB21" s="200"/>
      <c r="BC21" s="200"/>
      <c r="BD21" s="200"/>
      <c r="BE21" s="200"/>
      <c r="BF21" s="200"/>
      <c r="BG21" s="200"/>
      <c r="BH21" s="174"/>
      <c r="BI21" s="203"/>
      <c r="BJ21" s="204"/>
      <c r="BK21" s="94"/>
      <c r="BL21" s="94"/>
      <c r="BM21" s="174"/>
      <c r="BN21" s="174"/>
    </row>
    <row r="22" spans="1:66" s="223" customFormat="1" ht="14.25" thickTop="1" thickBot="1" x14ac:dyDescent="0.25">
      <c r="A22" s="1">
        <f t="shared" si="0"/>
        <v>22</v>
      </c>
      <c r="B22" s="264" t="s">
        <v>438</v>
      </c>
      <c r="C22" s="264"/>
      <c r="D22" s="294"/>
      <c r="E22" s="308" t="s">
        <v>522</v>
      </c>
      <c r="F22" s="254"/>
      <c r="G22" s="254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V22" s="174"/>
      <c r="W22" s="222"/>
      <c r="X22" s="182"/>
      <c r="Y22" s="174"/>
      <c r="Z22" s="195"/>
      <c r="AA22" s="217"/>
      <c r="AB22" s="174"/>
      <c r="AC22" s="94"/>
      <c r="AD22" s="94"/>
      <c r="AE22" s="94"/>
      <c r="AF22" s="94"/>
      <c r="AG22" s="94"/>
      <c r="AH22" s="94"/>
      <c r="AI22" s="94"/>
      <c r="AJ22" s="94"/>
      <c r="AK22" s="94"/>
      <c r="AL22" s="174"/>
      <c r="AM22" s="195"/>
      <c r="AN22" s="289" t="s">
        <v>156</v>
      </c>
      <c r="AO22" s="290"/>
      <c r="AP22" s="189"/>
      <c r="AQ22" s="192" t="s">
        <v>157</v>
      </c>
      <c r="AR22" s="174"/>
      <c r="AS22" s="195"/>
      <c r="AT22" s="196"/>
      <c r="AU22" s="174"/>
      <c r="AV22" s="174"/>
      <c r="AW22" s="195"/>
      <c r="AX22" s="199"/>
      <c r="AY22" s="196"/>
      <c r="AZ22" s="199"/>
      <c r="BA22" s="199"/>
      <c r="BB22" s="200"/>
      <c r="BC22" s="200"/>
      <c r="BD22" s="200"/>
      <c r="BE22" s="200"/>
      <c r="BF22" s="200"/>
      <c r="BG22" s="200"/>
      <c r="BH22" s="174"/>
      <c r="BI22" s="174"/>
      <c r="BJ22" s="174"/>
      <c r="BK22" s="174"/>
      <c r="BL22" s="174"/>
      <c r="BM22" s="174"/>
      <c r="BN22" s="174"/>
    </row>
    <row r="23" spans="1:66" ht="14.25" thickTop="1" thickBot="1" x14ac:dyDescent="0.25">
      <c r="A23" s="1">
        <f t="shared" si="0"/>
        <v>23</v>
      </c>
      <c r="B23" s="309" t="s">
        <v>439</v>
      </c>
      <c r="C23" s="309"/>
      <c r="D23" s="310"/>
      <c r="E23" s="4">
        <v>9.9700000000000006</v>
      </c>
      <c r="F23" s="91"/>
      <c r="G23" s="110"/>
      <c r="T23" s="223"/>
      <c r="U23" s="223" t="s">
        <v>158</v>
      </c>
      <c r="V23" s="94">
        <f>SUM(V4:V22)</f>
        <v>12</v>
      </c>
      <c r="W23" s="224"/>
      <c r="X23" s="225"/>
      <c r="Z23" s="226"/>
      <c r="AA23" s="204"/>
      <c r="AC23" s="174"/>
      <c r="AD23" s="174"/>
      <c r="AE23" s="174"/>
      <c r="AF23" s="174"/>
      <c r="AG23" s="174"/>
      <c r="AH23" s="174"/>
      <c r="AI23" s="174"/>
      <c r="AJ23" s="174"/>
      <c r="AK23" s="174"/>
      <c r="AM23" s="195"/>
      <c r="AN23" s="217"/>
      <c r="AP23" s="195"/>
      <c r="AQ23" s="196" t="s">
        <v>159</v>
      </c>
      <c r="AS23" s="195"/>
      <c r="AT23" s="196"/>
      <c r="AW23" s="195"/>
      <c r="AX23" s="221"/>
      <c r="AY23" s="217"/>
      <c r="AZ23" s="221"/>
      <c r="BA23" s="221"/>
      <c r="BB23" s="200"/>
      <c r="BC23" s="200"/>
      <c r="BD23" s="200"/>
      <c r="BE23" s="200"/>
      <c r="BF23" s="200"/>
      <c r="BG23" s="329" t="s">
        <v>14</v>
      </c>
      <c r="BH23" s="330"/>
      <c r="BI23" s="180"/>
      <c r="BJ23" s="206"/>
      <c r="BK23" s="206"/>
      <c r="BL23" s="184"/>
      <c r="BN23" s="94"/>
    </row>
    <row r="24" spans="1:66" ht="14.25" thickTop="1" thickBot="1" x14ac:dyDescent="0.25">
      <c r="A24" s="1">
        <f t="shared" si="0"/>
        <v>24</v>
      </c>
      <c r="B24" s="309" t="s">
        <v>440</v>
      </c>
      <c r="C24" s="309"/>
      <c r="D24" s="310"/>
      <c r="E24" s="308" t="s">
        <v>144</v>
      </c>
      <c r="F24" s="254"/>
      <c r="G24" s="254"/>
      <c r="T24"/>
      <c r="U24"/>
      <c r="AC24" s="174"/>
      <c r="AD24" s="174"/>
      <c r="AE24" s="174"/>
      <c r="AF24" s="174"/>
      <c r="AG24" s="174"/>
      <c r="AH24" s="174"/>
      <c r="AI24" s="174"/>
      <c r="AJ24" s="174"/>
      <c r="AK24" s="174"/>
      <c r="AM24" s="195"/>
      <c r="AN24" s="217" t="s">
        <v>487</v>
      </c>
      <c r="AP24" s="195"/>
      <c r="AQ24" s="196"/>
      <c r="AS24" s="205"/>
      <c r="AT24" s="209"/>
      <c r="AW24" s="203"/>
      <c r="AX24" s="227"/>
      <c r="AY24" s="228"/>
      <c r="AZ24" s="221"/>
      <c r="BA24" s="221"/>
      <c r="BB24" s="229"/>
      <c r="BC24" s="200"/>
      <c r="BD24" s="200"/>
      <c r="BE24" s="200"/>
      <c r="BF24" s="200"/>
      <c r="BG24" s="329" t="s">
        <v>160</v>
      </c>
      <c r="BH24" s="330"/>
      <c r="BI24" s="189"/>
      <c r="BJ24" s="207"/>
      <c r="BK24" s="207"/>
      <c r="BL24" s="192"/>
      <c r="BN24" s="94"/>
    </row>
    <row r="25" spans="1:66" ht="14.25" thickTop="1" thickBot="1" x14ac:dyDescent="0.25">
      <c r="A25" s="1">
        <f t="shared" si="0"/>
        <v>25</v>
      </c>
      <c r="B25" s="264" t="s">
        <v>161</v>
      </c>
      <c r="C25" s="264"/>
      <c r="D25" s="294"/>
      <c r="E25" s="4">
        <v>91.44</v>
      </c>
      <c r="F25" s="112" t="str">
        <f>$AH$8</f>
        <v>cm</v>
      </c>
      <c r="G25" s="110"/>
      <c r="T25"/>
      <c r="U25" t="s">
        <v>507</v>
      </c>
      <c r="V25" s="94">
        <f>YEAR($I$1)</f>
        <v>2014</v>
      </c>
      <c r="W25" s="230"/>
      <c r="X25" s="231"/>
      <c r="AM25" s="195"/>
      <c r="AN25" s="217" t="s">
        <v>488</v>
      </c>
      <c r="AP25" s="195"/>
      <c r="AQ25" s="196"/>
      <c r="BB25" s="200"/>
      <c r="BC25" s="200"/>
      <c r="BD25" s="200"/>
      <c r="BE25" s="200"/>
      <c r="BF25" s="200"/>
      <c r="BG25" s="200"/>
      <c r="BI25" s="195"/>
      <c r="BJ25" s="199"/>
      <c r="BK25" s="199"/>
      <c r="BL25" s="196"/>
      <c r="BN25" s="94"/>
    </row>
    <row r="26" spans="1:66" ht="13.5" thickTop="1" x14ac:dyDescent="0.2">
      <c r="A26" s="1">
        <f t="shared" si="0"/>
        <v>26</v>
      </c>
      <c r="B26" s="264" t="s">
        <v>163</v>
      </c>
      <c r="C26" s="264"/>
      <c r="D26" s="294"/>
      <c r="E26" s="5">
        <v>182.88</v>
      </c>
      <c r="F26" s="113" t="str">
        <f>$AH$8</f>
        <v>cm</v>
      </c>
      <c r="G26" s="110"/>
      <c r="T26"/>
      <c r="U26" t="s">
        <v>508</v>
      </c>
      <c r="V26" s="94">
        <f>MONTH($I$1)</f>
        <v>4</v>
      </c>
      <c r="W26" s="213"/>
      <c r="X26" s="182"/>
      <c r="AM26" s="195"/>
      <c r="AN26" s="217" t="s">
        <v>486</v>
      </c>
      <c r="AP26" s="195"/>
      <c r="AQ26" s="307" t="s">
        <v>14</v>
      </c>
      <c r="AR26" s="312"/>
      <c r="AS26" s="180"/>
      <c r="AT26" s="206"/>
      <c r="AU26" s="326" t="s">
        <v>14</v>
      </c>
      <c r="AV26" s="279"/>
      <c r="AW26" s="180"/>
      <c r="AX26" s="206"/>
      <c r="AY26" s="206"/>
      <c r="AZ26" s="184"/>
      <c r="BA26" s="183"/>
      <c r="BB26" s="200"/>
      <c r="BC26" s="200"/>
      <c r="BD26" s="200"/>
      <c r="BE26" s="200"/>
      <c r="BF26" s="200"/>
      <c r="BG26" s="200" t="s">
        <v>162</v>
      </c>
      <c r="BI26" s="195"/>
      <c r="BJ26" s="199"/>
      <c r="BK26" s="199"/>
      <c r="BL26" s="196"/>
      <c r="BN26" s="94"/>
    </row>
    <row r="27" spans="1:66" x14ac:dyDescent="0.2">
      <c r="A27" s="1">
        <f t="shared" si="0"/>
        <v>27</v>
      </c>
      <c r="B27" s="264" t="s">
        <v>165</v>
      </c>
      <c r="C27" s="264"/>
      <c r="D27" s="294"/>
      <c r="E27" s="248">
        <v>53.796390000000002</v>
      </c>
      <c r="F27" s="114" t="s">
        <v>166</v>
      </c>
      <c r="G27" s="248">
        <v>-2.9547099999999999</v>
      </c>
      <c r="H27" s="114" t="s">
        <v>167</v>
      </c>
      <c r="I27" s="115" t="s">
        <v>168</v>
      </c>
      <c r="J27" s="254"/>
      <c r="K27" s="254"/>
      <c r="L27" s="116" t="s">
        <v>169</v>
      </c>
      <c r="T27"/>
      <c r="U27" t="s">
        <v>509</v>
      </c>
      <c r="V27" s="94">
        <f>$V$26-1</f>
        <v>3</v>
      </c>
      <c r="W27" s="213"/>
      <c r="X27" s="208"/>
      <c r="Z27" s="174"/>
      <c r="AA27" s="174"/>
      <c r="AM27" s="195"/>
      <c r="AN27" s="217" t="s">
        <v>491</v>
      </c>
      <c r="AP27" s="195"/>
      <c r="AQ27" s="307" t="s">
        <v>170</v>
      </c>
      <c r="AR27" s="312"/>
      <c r="AS27" s="189"/>
      <c r="AT27" s="207"/>
      <c r="AU27" s="326" t="s">
        <v>171</v>
      </c>
      <c r="AV27" s="279"/>
      <c r="AW27" s="189"/>
      <c r="AX27" s="207"/>
      <c r="AY27" s="207"/>
      <c r="AZ27" s="192"/>
      <c r="BA27" s="183"/>
      <c r="BB27" s="232"/>
      <c r="BC27" s="232"/>
      <c r="BG27" s="94" t="s">
        <v>164</v>
      </c>
      <c r="BI27" s="195"/>
      <c r="BJ27" s="199"/>
      <c r="BK27" s="199"/>
      <c r="BL27" s="196"/>
      <c r="BN27" s="94"/>
    </row>
    <row r="28" spans="1:66" ht="13.5" thickBot="1" x14ac:dyDescent="0.25">
      <c r="A28" s="1">
        <f t="shared" si="0"/>
        <v>28</v>
      </c>
      <c r="B28" s="365" t="s">
        <v>173</v>
      </c>
      <c r="C28" s="365"/>
      <c r="D28" s="273"/>
      <c r="E28" s="4"/>
      <c r="G28" s="75"/>
      <c r="J28" s="115"/>
      <c r="K28" s="76"/>
      <c r="L28" s="76"/>
      <c r="M28" s="75"/>
      <c r="T28"/>
      <c r="U28" t="s">
        <v>510</v>
      </c>
      <c r="V28" s="94">
        <f>DATE(V25,V27,1)</f>
        <v>41699</v>
      </c>
      <c r="W28" s="233"/>
      <c r="X28" s="234"/>
      <c r="Z28" s="174"/>
      <c r="AA28" s="174"/>
      <c r="AM28" s="195"/>
      <c r="AN28" s="217" t="s">
        <v>492</v>
      </c>
      <c r="AP28" s="195"/>
      <c r="AQ28" s="196"/>
      <c r="AS28" s="195"/>
      <c r="AT28" s="199"/>
      <c r="AU28" s="208"/>
      <c r="AV28" s="229"/>
      <c r="AW28" s="195"/>
      <c r="AX28" s="199"/>
      <c r="AY28" s="199"/>
      <c r="AZ28" s="307"/>
      <c r="BA28" s="307"/>
      <c r="BB28" s="183"/>
      <c r="BC28" s="186"/>
      <c r="BD28" s="186"/>
      <c r="BE28" s="186"/>
      <c r="BF28" s="186"/>
      <c r="BG28" s="186" t="s">
        <v>172</v>
      </c>
      <c r="BI28" s="195"/>
      <c r="BJ28" s="199"/>
      <c r="BK28" s="199"/>
      <c r="BL28" s="196"/>
      <c r="BN28" s="94"/>
    </row>
    <row r="29" spans="1:66" ht="13.5" thickTop="1" x14ac:dyDescent="0.2">
      <c r="A29" s="1">
        <f t="shared" si="0"/>
        <v>29</v>
      </c>
      <c r="B29" s="1"/>
      <c r="C29" s="1"/>
      <c r="D29" s="1"/>
      <c r="T29"/>
      <c r="U29"/>
      <c r="AM29" s="195"/>
      <c r="AN29" s="217" t="s">
        <v>485</v>
      </c>
      <c r="AP29" s="195"/>
      <c r="AQ29" s="196" t="s">
        <v>174</v>
      </c>
      <c r="AS29" s="195"/>
      <c r="AT29" s="199"/>
      <c r="AU29" s="208" t="s">
        <v>175</v>
      </c>
      <c r="AV29" s="229"/>
      <c r="AW29" s="195"/>
      <c r="AX29" s="199"/>
      <c r="AY29" s="199"/>
      <c r="AZ29" s="312"/>
      <c r="BA29" s="312"/>
      <c r="BB29" s="183"/>
      <c r="BC29" s="186"/>
      <c r="BD29" s="186"/>
      <c r="BE29" s="186"/>
      <c r="BF29" s="186"/>
      <c r="BG29" s="186" t="s">
        <v>176</v>
      </c>
      <c r="BI29" s="195"/>
      <c r="BJ29" s="199"/>
      <c r="BK29" s="199"/>
      <c r="BL29" s="196"/>
      <c r="BN29" s="94"/>
    </row>
    <row r="30" spans="1:66" x14ac:dyDescent="0.2">
      <c r="A30" s="1">
        <f t="shared" si="0"/>
        <v>30</v>
      </c>
      <c r="B30" s="260" t="s">
        <v>180</v>
      </c>
      <c r="C30" s="260"/>
      <c r="D30" s="260"/>
      <c r="T30"/>
      <c r="U30"/>
      <c r="AM30" s="195"/>
      <c r="AN30" s="217" t="s">
        <v>493</v>
      </c>
      <c r="AP30" s="195"/>
      <c r="AQ30" s="196" t="s">
        <v>177</v>
      </c>
      <c r="AS30" s="195"/>
      <c r="AT30" s="199"/>
      <c r="AU30" s="208" t="s">
        <v>178</v>
      </c>
      <c r="AV30" s="229"/>
      <c r="AW30" s="195"/>
      <c r="AX30" s="199"/>
      <c r="AY30" s="199"/>
      <c r="AZ30" s="196"/>
      <c r="BA30" s="199"/>
      <c r="BB30" s="200"/>
      <c r="BC30" s="200"/>
      <c r="BD30" s="200"/>
      <c r="BE30" s="200"/>
      <c r="BF30" s="200"/>
      <c r="BG30" s="200" t="s">
        <v>179</v>
      </c>
      <c r="BI30" s="195"/>
      <c r="BJ30" s="199"/>
      <c r="BK30" s="199"/>
      <c r="BL30" s="196"/>
      <c r="BN30" s="94"/>
    </row>
    <row r="31" spans="1:66" x14ac:dyDescent="0.2">
      <c r="A31" s="1">
        <f t="shared" si="0"/>
        <v>31</v>
      </c>
      <c r="B31" s="309" t="s">
        <v>442</v>
      </c>
      <c r="C31" s="309"/>
      <c r="D31" s="310"/>
      <c r="E31" s="281" t="s">
        <v>58</v>
      </c>
      <c r="F31" s="258"/>
      <c r="G31" s="257"/>
      <c r="T31"/>
      <c r="U31"/>
      <c r="AM31" s="195"/>
      <c r="AN31" s="217" t="s">
        <v>489</v>
      </c>
      <c r="AP31" s="195"/>
      <c r="AQ31" s="196" t="s">
        <v>181</v>
      </c>
      <c r="AS31" s="195"/>
      <c r="AT31" s="199"/>
      <c r="AU31" s="208" t="s">
        <v>182</v>
      </c>
      <c r="AV31" s="229"/>
      <c r="AW31" s="195"/>
      <c r="AX31" s="199"/>
      <c r="AY31" s="199"/>
      <c r="AZ31" s="196"/>
      <c r="BA31" s="199"/>
      <c r="BB31" s="200"/>
      <c r="BC31" s="200"/>
      <c r="BD31" s="200"/>
      <c r="BE31" s="200"/>
      <c r="BF31" s="200"/>
      <c r="BG31" s="200" t="s">
        <v>183</v>
      </c>
      <c r="BI31" s="195"/>
      <c r="BJ31" s="199"/>
      <c r="BK31" s="199"/>
      <c r="BL31" s="196"/>
      <c r="BN31" s="94"/>
    </row>
    <row r="32" spans="1:66" x14ac:dyDescent="0.2">
      <c r="A32" s="1">
        <f t="shared" si="0"/>
        <v>32</v>
      </c>
      <c r="B32" s="309" t="s">
        <v>443</v>
      </c>
      <c r="C32" s="309"/>
      <c r="D32" s="310"/>
      <c r="E32" s="281" t="s">
        <v>59</v>
      </c>
      <c r="F32" s="258"/>
      <c r="G32" s="257"/>
      <c r="T32"/>
      <c r="U32"/>
      <c r="AM32" s="195"/>
      <c r="AN32" s="217" t="s">
        <v>490</v>
      </c>
      <c r="AP32" s="195"/>
      <c r="AQ32" s="196" t="s">
        <v>185</v>
      </c>
      <c r="AS32" s="195"/>
      <c r="AT32" s="199"/>
      <c r="AU32" s="208" t="s">
        <v>186</v>
      </c>
      <c r="AV32" s="229"/>
      <c r="AW32" s="195"/>
      <c r="AX32" s="199"/>
      <c r="AY32" s="199"/>
      <c r="AZ32" s="196"/>
      <c r="BA32" s="199"/>
      <c r="BB32" s="200"/>
      <c r="BC32" s="200"/>
      <c r="BD32" s="200"/>
      <c r="BE32" s="200"/>
      <c r="BF32" s="200"/>
      <c r="BG32" s="200"/>
      <c r="BI32" s="195"/>
      <c r="BJ32" s="199"/>
      <c r="BK32" s="199"/>
      <c r="BL32" s="196"/>
      <c r="BN32" s="94"/>
    </row>
    <row r="33" spans="1:66" x14ac:dyDescent="0.2">
      <c r="A33" s="1">
        <f t="shared" si="0"/>
        <v>33</v>
      </c>
      <c r="B33" s="309" t="s">
        <v>444</v>
      </c>
      <c r="C33" s="309"/>
      <c r="D33" s="309"/>
      <c r="E33" s="117" t="s">
        <v>189</v>
      </c>
      <c r="F33" s="7">
        <v>41739</v>
      </c>
      <c r="H33" s="114" t="s">
        <v>190</v>
      </c>
      <c r="I33" s="114"/>
      <c r="J33" s="77">
        <v>41739</v>
      </c>
      <c r="K33" s="282" t="s">
        <v>191</v>
      </c>
      <c r="L33" s="318"/>
      <c r="M33" s="7">
        <v>41739</v>
      </c>
      <c r="T33"/>
      <c r="U33"/>
      <c r="AM33" s="195"/>
      <c r="AN33" s="217"/>
      <c r="AP33" s="195"/>
      <c r="AQ33" s="196" t="s">
        <v>187</v>
      </c>
      <c r="AS33" s="195"/>
      <c r="AT33" s="199"/>
      <c r="AU33" s="208" t="s">
        <v>188</v>
      </c>
      <c r="AV33" s="229"/>
      <c r="AW33" s="195"/>
      <c r="AX33" s="199"/>
      <c r="AY33" s="199"/>
      <c r="AZ33" s="196"/>
      <c r="BA33" s="199"/>
      <c r="BB33" s="229"/>
      <c r="BC33" s="200"/>
      <c r="BD33" s="200"/>
      <c r="BE33" s="200"/>
      <c r="BF33" s="200"/>
      <c r="BG33" s="200"/>
      <c r="BI33" s="195"/>
      <c r="BJ33" s="199"/>
      <c r="BK33" s="199"/>
      <c r="BL33" s="196"/>
      <c r="BN33" s="94"/>
    </row>
    <row r="34" spans="1:66" x14ac:dyDescent="0.2">
      <c r="A34" s="1">
        <f t="shared" si="0"/>
        <v>34</v>
      </c>
      <c r="B34" s="309" t="s">
        <v>445</v>
      </c>
      <c r="C34" s="309"/>
      <c r="D34" s="309"/>
      <c r="E34" s="118" t="s">
        <v>189</v>
      </c>
      <c r="F34" s="7"/>
      <c r="H34" s="274" t="s">
        <v>194</v>
      </c>
      <c r="I34" s="282"/>
      <c r="J34" s="7"/>
      <c r="T34"/>
      <c r="U34"/>
      <c r="AM34" s="195"/>
      <c r="AN34" s="217"/>
      <c r="AP34" s="195"/>
      <c r="AQ34" s="196" t="s">
        <v>192</v>
      </c>
      <c r="AS34" s="195"/>
      <c r="AT34" s="199"/>
      <c r="AU34" s="208" t="s">
        <v>193</v>
      </c>
      <c r="AV34" s="229"/>
      <c r="AW34" s="195"/>
      <c r="AX34" s="199"/>
      <c r="AY34" s="199"/>
      <c r="AZ34" s="196"/>
      <c r="BA34" s="199"/>
      <c r="BB34" s="200"/>
      <c r="BC34" s="200"/>
      <c r="BD34" s="200"/>
      <c r="BE34" s="200"/>
      <c r="BF34" s="200"/>
      <c r="BG34" s="200"/>
      <c r="BI34" s="195"/>
      <c r="BJ34" s="199"/>
      <c r="BK34" s="199"/>
      <c r="BL34" s="196"/>
      <c r="BN34" s="94"/>
    </row>
    <row r="35" spans="1:66" x14ac:dyDescent="0.2">
      <c r="A35" s="1">
        <f t="shared" si="0"/>
        <v>35</v>
      </c>
      <c r="B35" s="309" t="s">
        <v>446</v>
      </c>
      <c r="C35" s="309"/>
      <c r="D35" s="309"/>
      <c r="E35" s="118" t="s">
        <v>189</v>
      </c>
      <c r="F35" s="77">
        <v>41883</v>
      </c>
      <c r="H35" s="274" t="s">
        <v>197</v>
      </c>
      <c r="I35" s="282"/>
      <c r="J35" s="7"/>
      <c r="T35"/>
      <c r="U35"/>
      <c r="AM35" s="195"/>
      <c r="AN35" s="217"/>
      <c r="AP35" s="195"/>
      <c r="AQ35" s="196" t="s">
        <v>195</v>
      </c>
      <c r="AS35" s="195"/>
      <c r="AT35" s="199"/>
      <c r="AU35" s="208" t="s">
        <v>196</v>
      </c>
      <c r="AV35" s="229"/>
      <c r="AW35" s="195"/>
      <c r="AX35" s="199"/>
      <c r="AY35" s="199"/>
      <c r="AZ35" s="196"/>
      <c r="BA35" s="199"/>
      <c r="BB35" s="200"/>
      <c r="BC35" s="200"/>
      <c r="BD35" s="200"/>
      <c r="BE35" s="200"/>
      <c r="BF35" s="200"/>
      <c r="BG35" s="200"/>
      <c r="BI35" s="195"/>
      <c r="BJ35" s="199"/>
      <c r="BK35" s="199"/>
      <c r="BL35" s="196"/>
      <c r="BN35" s="94"/>
    </row>
    <row r="36" spans="1:66" x14ac:dyDescent="0.2">
      <c r="A36" s="1">
        <f t="shared" si="0"/>
        <v>36</v>
      </c>
      <c r="B36" s="264" t="s">
        <v>200</v>
      </c>
      <c r="C36" s="264"/>
      <c r="D36" s="294"/>
      <c r="E36" s="250">
        <v>56.237000000000002</v>
      </c>
      <c r="F36" s="120" t="str">
        <f>AH15</f>
        <v>000/ha</v>
      </c>
      <c r="G36" s="118"/>
      <c r="I36" s="274" t="s">
        <v>201</v>
      </c>
      <c r="J36" s="274"/>
      <c r="K36" s="282"/>
      <c r="L36" s="4"/>
      <c r="M36" s="121" t="str">
        <f>AH15</f>
        <v>000/ha</v>
      </c>
      <c r="T36"/>
      <c r="U36"/>
      <c r="AM36" s="195"/>
      <c r="AN36" s="217"/>
      <c r="AP36" s="195"/>
      <c r="AQ36" s="217" t="s">
        <v>198</v>
      </c>
      <c r="AS36" s="195"/>
      <c r="AT36" s="199"/>
      <c r="AU36" s="208" t="s">
        <v>199</v>
      </c>
      <c r="AV36" s="229"/>
      <c r="AW36" s="195"/>
      <c r="AX36" s="199"/>
      <c r="AY36" s="199"/>
      <c r="AZ36" s="196"/>
      <c r="BA36" s="199"/>
      <c r="BB36" s="199"/>
      <c r="BC36" s="199"/>
      <c r="BD36" s="199"/>
      <c r="BE36" s="199"/>
      <c r="BF36" s="199"/>
      <c r="BG36" s="199"/>
      <c r="BI36" s="195"/>
      <c r="BJ36" s="199"/>
      <c r="BK36" s="199"/>
      <c r="BL36" s="196"/>
      <c r="BN36" s="94"/>
    </row>
    <row r="37" spans="1:66" ht="13.5" thickBot="1" x14ac:dyDescent="0.25">
      <c r="A37" s="1">
        <f t="shared" si="0"/>
        <v>37</v>
      </c>
      <c r="B37" s="294" t="s">
        <v>203</v>
      </c>
      <c r="C37" s="294"/>
      <c r="D37" s="294"/>
      <c r="E37" s="5">
        <f>(100*100*(100/(E25/100)))/(E36*1000)</f>
        <v>19.4465084968563</v>
      </c>
      <c r="F37" s="113" t="str">
        <f>$AH$8</f>
        <v>cm</v>
      </c>
      <c r="G37" s="110"/>
      <c r="H37" s="75"/>
      <c r="I37" s="282" t="s">
        <v>204</v>
      </c>
      <c r="J37" s="282"/>
      <c r="K37" s="282"/>
      <c r="L37" s="5"/>
      <c r="M37" s="113" t="str">
        <f>$AH$8</f>
        <v>cm</v>
      </c>
      <c r="T37"/>
      <c r="U37"/>
      <c r="AM37" s="195"/>
      <c r="AN37" s="217"/>
      <c r="AP37" s="203"/>
      <c r="AQ37" s="228" t="s">
        <v>202</v>
      </c>
      <c r="AS37" s="195"/>
      <c r="AT37" s="199"/>
      <c r="AU37" s="208"/>
      <c r="AV37" s="229"/>
      <c r="AW37" s="195"/>
      <c r="AX37" s="199"/>
      <c r="AY37" s="199"/>
      <c r="AZ37" s="196"/>
      <c r="BA37" s="199"/>
      <c r="BB37" s="199"/>
      <c r="BC37" s="199"/>
      <c r="BD37" s="199"/>
      <c r="BE37" s="199"/>
      <c r="BF37" s="199"/>
      <c r="BG37" s="199"/>
      <c r="BI37" s="195"/>
      <c r="BJ37" s="199"/>
      <c r="BK37" s="199"/>
      <c r="BL37" s="196"/>
      <c r="BN37" s="94"/>
    </row>
    <row r="38" spans="1:66" ht="14.25" thickTop="1" thickBot="1" x14ac:dyDescent="0.25">
      <c r="A38" s="1">
        <f t="shared" si="0"/>
        <v>38</v>
      </c>
      <c r="B38" s="38" t="s">
        <v>206</v>
      </c>
      <c r="C38" s="38"/>
      <c r="D38" s="38"/>
      <c r="E38" s="5">
        <v>15</v>
      </c>
      <c r="F38" s="113" t="str">
        <f>$AH$8</f>
        <v>cm</v>
      </c>
      <c r="G38" s="110"/>
      <c r="H38" s="111"/>
      <c r="I38" s="114" t="s">
        <v>207</v>
      </c>
      <c r="J38" s="114"/>
      <c r="K38" s="114"/>
      <c r="L38" s="5"/>
      <c r="M38" s="113" t="str">
        <f>$AH$8</f>
        <v>cm</v>
      </c>
      <c r="N38" s="110"/>
      <c r="T38"/>
      <c r="U38"/>
      <c r="AM38" s="195"/>
      <c r="AN38" s="217"/>
      <c r="AQ38" s="94" t="s">
        <v>205</v>
      </c>
      <c r="AS38" s="195"/>
      <c r="AT38" s="199"/>
      <c r="AU38" s="208"/>
      <c r="AV38" s="229"/>
      <c r="AW38" s="195"/>
      <c r="AX38" s="199"/>
      <c r="AY38" s="199"/>
      <c r="AZ38" s="196"/>
      <c r="BA38" s="199"/>
      <c r="BB38" s="199"/>
      <c r="BC38" s="199"/>
      <c r="BD38" s="199"/>
      <c r="BE38" s="199"/>
      <c r="BF38" s="199"/>
      <c r="BG38" s="199"/>
      <c r="BI38" s="195"/>
      <c r="BJ38" s="221"/>
      <c r="BK38" s="221"/>
      <c r="BL38" s="217"/>
      <c r="BN38" s="94"/>
    </row>
    <row r="39" spans="1:66" ht="14.25" thickTop="1" thickBot="1" x14ac:dyDescent="0.25">
      <c r="A39" s="1">
        <f t="shared" si="0"/>
        <v>39</v>
      </c>
      <c r="B39" s="1"/>
      <c r="C39" s="1"/>
      <c r="D39" s="1"/>
      <c r="T39"/>
      <c r="U39"/>
      <c r="AM39" s="195"/>
      <c r="AN39" s="289" t="s">
        <v>14</v>
      </c>
      <c r="AO39" s="290"/>
      <c r="AP39" s="180"/>
      <c r="AQ39" s="184" t="s">
        <v>208</v>
      </c>
      <c r="AS39" s="195"/>
      <c r="AT39" s="199"/>
      <c r="AU39" s="208"/>
      <c r="AV39" s="229"/>
      <c r="AW39" s="195"/>
      <c r="AX39" s="199"/>
      <c r="AY39" s="199"/>
      <c r="AZ39" s="196"/>
      <c r="BA39" s="199"/>
      <c r="BB39" s="199"/>
      <c r="BC39" s="199"/>
      <c r="BD39" s="199"/>
      <c r="BE39" s="199"/>
      <c r="BF39" s="199"/>
      <c r="BG39" s="199"/>
      <c r="BI39" s="203"/>
      <c r="BJ39" s="227"/>
      <c r="BK39" s="227"/>
      <c r="BL39" s="228"/>
      <c r="BN39" s="94"/>
    </row>
    <row r="40" spans="1:66" ht="14.25" thickTop="1" thickBot="1" x14ac:dyDescent="0.25">
      <c r="A40" s="1">
        <f t="shared" si="0"/>
        <v>40</v>
      </c>
      <c r="B40" s="260" t="s">
        <v>210</v>
      </c>
      <c r="C40" s="260"/>
      <c r="D40" s="260"/>
      <c r="T40"/>
      <c r="U40"/>
      <c r="AM40" s="195"/>
      <c r="AN40" s="289" t="s">
        <v>211</v>
      </c>
      <c r="AO40" s="290"/>
      <c r="AP40" s="189"/>
      <c r="AQ40" s="192" t="s">
        <v>209</v>
      </c>
      <c r="AS40" s="195"/>
      <c r="AT40" s="199"/>
      <c r="AU40" s="208"/>
      <c r="AV40" s="229"/>
      <c r="AW40" s="195"/>
      <c r="AX40" s="199"/>
      <c r="AY40" s="199"/>
      <c r="AZ40" s="196"/>
      <c r="BA40" s="199"/>
      <c r="BB40" s="199"/>
      <c r="BC40" s="199"/>
      <c r="BD40" s="199"/>
      <c r="BE40" s="199"/>
      <c r="BF40" s="199"/>
      <c r="BG40" s="199"/>
      <c r="BN40" s="94"/>
    </row>
    <row r="41" spans="1:66" ht="13.5" thickTop="1" x14ac:dyDescent="0.2">
      <c r="A41" s="1">
        <f t="shared" si="0"/>
        <v>41</v>
      </c>
      <c r="B41" s="309" t="s">
        <v>505</v>
      </c>
      <c r="C41" s="309"/>
      <c r="D41" s="310"/>
      <c r="E41" s="4">
        <v>50</v>
      </c>
      <c r="F41" s="121" t="str">
        <f>AH13</f>
        <v>t/ha</v>
      </c>
      <c r="T41"/>
      <c r="U41"/>
      <c r="AM41" s="195"/>
      <c r="AN41" s="217" t="s">
        <v>213</v>
      </c>
      <c r="AP41" s="195"/>
      <c r="AQ41" s="196" t="s">
        <v>212</v>
      </c>
      <c r="AS41" s="195"/>
      <c r="AT41" s="221"/>
      <c r="AU41" s="208"/>
      <c r="AV41" s="229"/>
      <c r="AW41" s="195"/>
      <c r="AX41" s="221"/>
      <c r="AY41" s="221"/>
      <c r="AZ41" s="217"/>
      <c r="BA41" s="221"/>
      <c r="BB41" s="199"/>
      <c r="BC41" s="199"/>
      <c r="BD41" s="199"/>
      <c r="BE41" s="199"/>
      <c r="BF41" s="199"/>
      <c r="BG41" s="307" t="s">
        <v>14</v>
      </c>
      <c r="BH41" s="307"/>
      <c r="BI41" s="307"/>
      <c r="BJ41" s="235"/>
      <c r="BK41" s="211"/>
      <c r="BN41" s="94"/>
    </row>
    <row r="42" spans="1:66" ht="13.5" thickBot="1" x14ac:dyDescent="0.25">
      <c r="A42" s="1">
        <f t="shared" si="0"/>
        <v>42</v>
      </c>
      <c r="B42" s="264" t="s">
        <v>214</v>
      </c>
      <c r="C42" s="264"/>
      <c r="D42" s="294"/>
      <c r="E42" s="73"/>
      <c r="F42" s="96" t="s">
        <v>215</v>
      </c>
      <c r="G42" s="115" t="s">
        <v>216</v>
      </c>
      <c r="H42" s="4"/>
      <c r="I42" s="75" t="s">
        <v>217</v>
      </c>
      <c r="T42"/>
      <c r="U42"/>
      <c r="AM42" s="236"/>
      <c r="AN42" s="237" t="s">
        <v>218</v>
      </c>
      <c r="AP42" s="203"/>
      <c r="AQ42" s="204"/>
      <c r="AS42" s="203"/>
      <c r="AT42" s="227"/>
      <c r="AU42" s="93"/>
      <c r="AV42" s="229"/>
      <c r="AW42" s="203"/>
      <c r="AX42" s="227"/>
      <c r="AY42" s="227"/>
      <c r="AZ42" s="228"/>
      <c r="BA42" s="221"/>
      <c r="BB42" s="221"/>
      <c r="BC42" s="221"/>
      <c r="BD42" s="221"/>
      <c r="BE42" s="221"/>
      <c r="BF42" s="221"/>
      <c r="BG42" s="289" t="s">
        <v>219</v>
      </c>
      <c r="BH42" s="289"/>
      <c r="BI42" s="289"/>
      <c r="BJ42" s="238"/>
      <c r="BK42" s="212"/>
      <c r="BN42" s="94"/>
    </row>
    <row r="43" spans="1:66" ht="12.75" customHeight="1" thickTop="1" thickBot="1" x14ac:dyDescent="0.25">
      <c r="A43" s="1">
        <f t="shared" si="0"/>
        <v>43</v>
      </c>
      <c r="B43" s="1"/>
      <c r="C43" s="1"/>
      <c r="D43" s="1"/>
      <c r="T43"/>
      <c r="U43"/>
      <c r="BB43" s="221"/>
      <c r="BC43" s="221"/>
      <c r="BD43" s="221"/>
      <c r="BE43" s="221"/>
      <c r="BF43" s="221"/>
      <c r="BG43" s="221"/>
      <c r="BI43" s="239"/>
      <c r="BJ43" s="199"/>
      <c r="BK43" s="196"/>
      <c r="BN43" s="94"/>
    </row>
    <row r="44" spans="1:66" ht="12.75" customHeight="1" thickTop="1" x14ac:dyDescent="0.2">
      <c r="A44" s="1">
        <f t="shared" si="0"/>
        <v>44</v>
      </c>
      <c r="B44" s="260" t="s">
        <v>221</v>
      </c>
      <c r="C44" s="260"/>
      <c r="D44" s="260"/>
      <c r="T44"/>
      <c r="U44"/>
      <c r="AQ44" s="278" t="s">
        <v>14</v>
      </c>
      <c r="AR44" s="279"/>
      <c r="AS44" s="180"/>
      <c r="AT44" s="184"/>
      <c r="AU44" s="280" t="s">
        <v>14</v>
      </c>
      <c r="AV44" s="279"/>
      <c r="AW44" s="180"/>
      <c r="AX44" s="184"/>
      <c r="BG44" s="94" t="s">
        <v>220</v>
      </c>
      <c r="BI44" s="195"/>
      <c r="BJ44" s="221"/>
      <c r="BK44" s="196"/>
      <c r="BN44" s="94"/>
    </row>
    <row r="45" spans="1:66" x14ac:dyDescent="0.2">
      <c r="A45" s="1">
        <f t="shared" si="0"/>
        <v>45</v>
      </c>
      <c r="B45" s="264" t="s">
        <v>223</v>
      </c>
      <c r="C45" s="264"/>
      <c r="D45" s="265"/>
      <c r="E45" s="4">
        <v>62</v>
      </c>
      <c r="F45" s="121" t="str">
        <f>$AH$9</f>
        <v>mm</v>
      </c>
      <c r="G45" s="110"/>
      <c r="T45"/>
      <c r="U45"/>
      <c r="AQ45" s="278" t="s">
        <v>153</v>
      </c>
      <c r="AR45" s="279"/>
      <c r="AS45" s="189"/>
      <c r="AT45" s="192"/>
      <c r="AU45" s="280" t="s">
        <v>224</v>
      </c>
      <c r="AV45" s="279"/>
      <c r="AW45" s="189"/>
      <c r="AX45" s="192"/>
      <c r="BG45" s="94" t="s">
        <v>222</v>
      </c>
      <c r="BI45" s="195"/>
      <c r="BJ45" s="221"/>
      <c r="BK45" s="196"/>
      <c r="BN45" s="94"/>
    </row>
    <row r="46" spans="1:66" x14ac:dyDescent="0.2">
      <c r="A46" s="1">
        <f t="shared" si="0"/>
        <v>46</v>
      </c>
      <c r="B46" s="30"/>
      <c r="C46" s="30"/>
      <c r="D46" s="34"/>
      <c r="E46" s="122"/>
      <c r="F46" s="105"/>
      <c r="G46" s="123"/>
      <c r="T46"/>
      <c r="U46"/>
      <c r="AQ46" s="94" t="s">
        <v>226</v>
      </c>
      <c r="AS46" s="213"/>
      <c r="AT46" s="196"/>
      <c r="AU46" s="94" t="s">
        <v>227</v>
      </c>
      <c r="AW46" s="195"/>
      <c r="AX46" s="196"/>
      <c r="BG46" s="94" t="s">
        <v>225</v>
      </c>
      <c r="BI46" s="195"/>
      <c r="BJ46" s="221"/>
      <c r="BK46" s="196"/>
      <c r="BN46" s="94"/>
    </row>
    <row r="47" spans="1:66" s="241" customFormat="1" x14ac:dyDescent="0.2">
      <c r="A47" s="1">
        <f t="shared" si="0"/>
        <v>47</v>
      </c>
      <c r="B47" s="294" t="s">
        <v>229</v>
      </c>
      <c r="C47" s="264"/>
      <c r="D47" s="264"/>
      <c r="E47" s="4"/>
      <c r="F47" s="124" t="s">
        <v>230</v>
      </c>
      <c r="G47" s="4"/>
      <c r="H47" s="121" t="str">
        <f>$AH$9</f>
        <v>mm</v>
      </c>
      <c r="I47" s="284" t="s">
        <v>231</v>
      </c>
      <c r="J47" s="275"/>
      <c r="K47" s="4"/>
      <c r="L47" s="125" t="s">
        <v>230</v>
      </c>
      <c r="M47" s="4"/>
      <c r="N47" s="96" t="s">
        <v>232</v>
      </c>
      <c r="O47" s="118"/>
      <c r="P47" s="96"/>
      <c r="Q47" s="96"/>
      <c r="R47" s="96"/>
      <c r="S47" s="96"/>
      <c r="T47"/>
      <c r="U47"/>
      <c r="V47" s="229"/>
      <c r="W47" s="94"/>
      <c r="X47" s="94"/>
      <c r="Y47" s="229"/>
      <c r="Z47" s="94"/>
      <c r="AA47" s="94"/>
      <c r="AB47" s="229"/>
      <c r="AC47" s="94"/>
      <c r="AD47" s="94"/>
      <c r="AE47" s="94"/>
      <c r="AF47" s="94"/>
      <c r="AG47" s="94"/>
      <c r="AH47" s="94"/>
      <c r="AI47" s="94"/>
      <c r="AJ47" s="94"/>
      <c r="AK47" s="94"/>
      <c r="AL47" s="229"/>
      <c r="AM47" s="229"/>
      <c r="AN47" s="229"/>
      <c r="AO47" s="229"/>
      <c r="AP47" s="229"/>
      <c r="AQ47" s="229" t="s">
        <v>233</v>
      </c>
      <c r="AR47" s="229"/>
      <c r="AS47" s="195"/>
      <c r="AT47" s="196"/>
      <c r="AU47" s="229" t="s">
        <v>234</v>
      </c>
      <c r="AV47" s="229"/>
      <c r="AW47" s="240"/>
      <c r="AX47" s="196"/>
      <c r="AY47" s="229"/>
      <c r="AZ47" s="229"/>
      <c r="BA47" s="229"/>
      <c r="BB47" s="94"/>
      <c r="BC47" s="94"/>
      <c r="BD47" s="94"/>
      <c r="BE47" s="94"/>
      <c r="BF47" s="94"/>
      <c r="BG47" s="94" t="s">
        <v>228</v>
      </c>
      <c r="BH47" s="229"/>
      <c r="BI47" s="195"/>
      <c r="BJ47" s="221"/>
      <c r="BK47" s="196"/>
      <c r="BL47" s="94"/>
      <c r="BM47" s="94"/>
      <c r="BN47" s="229"/>
    </row>
    <row r="48" spans="1:66" x14ac:dyDescent="0.2">
      <c r="A48" s="1">
        <f t="shared" si="0"/>
        <v>48</v>
      </c>
      <c r="B48" s="40"/>
      <c r="C48" s="40"/>
      <c r="D48" s="40"/>
      <c r="E48" s="126"/>
      <c r="F48" s="118"/>
      <c r="G48" s="127"/>
      <c r="H48" s="118"/>
      <c r="I48" s="107"/>
      <c r="J48" s="127"/>
      <c r="K48" s="127"/>
      <c r="L48" s="118"/>
      <c r="M48" s="127"/>
      <c r="N48" s="118"/>
      <c r="O48" s="118"/>
      <c r="P48" s="118"/>
      <c r="Q48" s="118"/>
      <c r="R48" s="118"/>
      <c r="S48" s="118"/>
      <c r="T48" s="241"/>
      <c r="U48" s="241"/>
      <c r="W48" s="229"/>
      <c r="X48" s="229"/>
      <c r="AC48" s="229"/>
      <c r="AD48" s="229"/>
      <c r="AE48" s="229"/>
      <c r="AF48" s="229"/>
      <c r="AG48" s="229"/>
      <c r="AH48" s="229"/>
      <c r="AI48" s="229"/>
      <c r="AJ48" s="229"/>
      <c r="AK48" s="229"/>
      <c r="AQ48" s="94" t="s">
        <v>236</v>
      </c>
      <c r="AS48" s="195"/>
      <c r="AT48" s="196"/>
      <c r="AU48" s="94" t="s">
        <v>237</v>
      </c>
      <c r="AW48" s="195"/>
      <c r="AX48" s="196"/>
      <c r="BB48" s="229"/>
      <c r="BC48" s="229"/>
      <c r="BD48" s="229"/>
      <c r="BE48" s="229"/>
      <c r="BF48" s="229"/>
      <c r="BG48" s="229" t="s">
        <v>235</v>
      </c>
      <c r="BI48" s="195"/>
      <c r="BJ48" s="221"/>
      <c r="BK48" s="196"/>
      <c r="BL48" s="229"/>
      <c r="BM48" s="229"/>
      <c r="BN48" s="94"/>
    </row>
    <row r="49" spans="1:66" s="241" customFormat="1" ht="12" customHeight="1" thickBot="1" x14ac:dyDescent="0.25">
      <c r="A49" s="1">
        <f t="shared" si="0"/>
        <v>49</v>
      </c>
      <c r="B49" s="38" t="s">
        <v>239</v>
      </c>
      <c r="C49" s="38"/>
      <c r="D49" s="38"/>
      <c r="E49" s="4"/>
      <c r="F49" s="114" t="s">
        <v>240</v>
      </c>
      <c r="G49" s="4"/>
      <c r="H49" s="124" t="s">
        <v>230</v>
      </c>
      <c r="I49" s="4"/>
      <c r="J49" s="121" t="str">
        <f>$AH$9</f>
        <v>mm</v>
      </c>
      <c r="K49" s="110"/>
      <c r="L49" s="96"/>
      <c r="M49" s="96"/>
      <c r="N49" s="96"/>
      <c r="O49" s="96"/>
      <c r="P49" s="96"/>
      <c r="Q49" s="96"/>
      <c r="R49" s="96"/>
      <c r="S49" s="96"/>
      <c r="T49"/>
      <c r="U49"/>
      <c r="V49" s="229"/>
      <c r="W49" s="94"/>
      <c r="X49" s="94"/>
      <c r="Y49" s="229"/>
      <c r="Z49" s="94"/>
      <c r="AA49" s="94"/>
      <c r="AB49" s="229"/>
      <c r="AC49" s="94"/>
      <c r="AD49" s="94"/>
      <c r="AE49" s="94"/>
      <c r="AF49" s="94"/>
      <c r="AG49" s="94"/>
      <c r="AH49" s="94"/>
      <c r="AI49" s="94"/>
      <c r="AJ49" s="94"/>
      <c r="AK49" s="94"/>
      <c r="AL49" s="229"/>
      <c r="AM49" s="229"/>
      <c r="AN49" s="229"/>
      <c r="AO49" s="229"/>
      <c r="AP49" s="229"/>
      <c r="AQ49" s="229" t="s">
        <v>241</v>
      </c>
      <c r="AR49" s="229"/>
      <c r="AS49" s="195"/>
      <c r="AT49" s="196"/>
      <c r="AU49" s="94" t="s">
        <v>242</v>
      </c>
      <c r="AV49" s="229"/>
      <c r="AW49" s="205"/>
      <c r="AX49" s="209"/>
      <c r="AY49" s="229"/>
      <c r="AZ49" s="229"/>
      <c r="BA49" s="229"/>
      <c r="BB49" s="94"/>
      <c r="BC49" s="94"/>
      <c r="BD49" s="94"/>
      <c r="BE49" s="94"/>
      <c r="BF49" s="94"/>
      <c r="BG49" s="94" t="s">
        <v>238</v>
      </c>
      <c r="BH49" s="229"/>
      <c r="BI49" s="213"/>
      <c r="BJ49" s="229"/>
      <c r="BK49" s="196"/>
      <c r="BL49" s="94"/>
      <c r="BM49" s="94"/>
      <c r="BN49" s="229"/>
    </row>
    <row r="50" spans="1:66" ht="17.25" thickTop="1" thickBot="1" x14ac:dyDescent="0.25">
      <c r="A50" s="1">
        <f t="shared" si="0"/>
        <v>50</v>
      </c>
      <c r="B50" s="40"/>
      <c r="C50" s="40"/>
      <c r="D50" s="40"/>
      <c r="E50" s="12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241"/>
      <c r="U50" s="241"/>
      <c r="W50" s="229"/>
      <c r="X50" s="229"/>
      <c r="AC50" s="229"/>
      <c r="AD50" s="229"/>
      <c r="AE50" s="229"/>
      <c r="AF50" s="229"/>
      <c r="AG50" s="229"/>
      <c r="AH50" s="229"/>
      <c r="AI50" s="229"/>
      <c r="AJ50" s="229"/>
      <c r="AK50" s="229"/>
      <c r="AQ50" s="94" t="s">
        <v>433</v>
      </c>
      <c r="AS50" s="195"/>
      <c r="AT50" s="196"/>
      <c r="BB50" s="229"/>
      <c r="BC50" s="229"/>
      <c r="BD50" s="229"/>
      <c r="BE50" s="229"/>
      <c r="BF50" s="229"/>
      <c r="BG50" s="229" t="s">
        <v>243</v>
      </c>
      <c r="BI50" s="213"/>
      <c r="BJ50" s="229"/>
      <c r="BK50" s="196"/>
      <c r="BL50" s="229"/>
      <c r="BM50" s="229"/>
      <c r="BN50" s="94"/>
    </row>
    <row r="51" spans="1:66" ht="13.5" thickTop="1" x14ac:dyDescent="0.2">
      <c r="A51" s="1">
        <f t="shared" si="0"/>
        <v>51</v>
      </c>
      <c r="B51" s="264" t="s">
        <v>245</v>
      </c>
      <c r="C51" s="264"/>
      <c r="D51" s="265"/>
      <c r="E51" s="2"/>
      <c r="F51" s="125" t="s">
        <v>246</v>
      </c>
      <c r="G51" s="2"/>
      <c r="H51" s="121" t="str">
        <f>$AH$9</f>
        <v>mm</v>
      </c>
      <c r="I51" s="285" t="s">
        <v>247</v>
      </c>
      <c r="J51" s="274"/>
      <c r="K51" s="4"/>
      <c r="L51" s="121" t="str">
        <f>AH16</f>
        <v>£/t</v>
      </c>
      <c r="M51" s="125" t="s">
        <v>248</v>
      </c>
      <c r="N51" s="4"/>
      <c r="O51" s="291" t="s">
        <v>249</v>
      </c>
      <c r="P51" s="292"/>
      <c r="T51"/>
      <c r="U51"/>
      <c r="AQ51" s="94" t="s">
        <v>250</v>
      </c>
      <c r="AS51" s="195"/>
      <c r="AT51" s="196"/>
      <c r="AU51" s="280" t="s">
        <v>14</v>
      </c>
      <c r="AV51" s="279"/>
      <c r="AW51" s="180"/>
      <c r="AX51" s="184"/>
      <c r="BG51" s="94" t="s">
        <v>244</v>
      </c>
      <c r="BI51" s="195"/>
      <c r="BJ51" s="221"/>
      <c r="BK51" s="196"/>
      <c r="BN51" s="94"/>
    </row>
    <row r="52" spans="1:66" ht="13.5" thickBot="1" x14ac:dyDescent="0.25">
      <c r="A52" s="1">
        <f t="shared" si="0"/>
        <v>52</v>
      </c>
      <c r="B52" s="38"/>
      <c r="C52" s="38"/>
      <c r="D52" s="38"/>
      <c r="E52" s="2"/>
      <c r="F52" s="125" t="s">
        <v>246</v>
      </c>
      <c r="G52" s="2"/>
      <c r="H52" s="121" t="str">
        <f>$AH$9</f>
        <v>mm</v>
      </c>
      <c r="I52" s="285" t="s">
        <v>247</v>
      </c>
      <c r="J52" s="274"/>
      <c r="K52" s="4"/>
      <c r="L52" s="121" t="str">
        <f>AH16</f>
        <v>£/t</v>
      </c>
      <c r="M52" s="125" t="s">
        <v>248</v>
      </c>
      <c r="N52" s="4"/>
      <c r="O52" s="291" t="s">
        <v>249</v>
      </c>
      <c r="P52" s="292"/>
      <c r="T52"/>
      <c r="U52"/>
      <c r="AS52" s="205"/>
      <c r="AT52" s="209"/>
      <c r="AU52" s="280" t="s">
        <v>153</v>
      </c>
      <c r="AV52" s="279"/>
      <c r="AW52" s="189"/>
      <c r="AX52" s="192"/>
      <c r="BG52" s="94" t="s">
        <v>251</v>
      </c>
      <c r="BI52" s="195"/>
      <c r="BJ52" s="221"/>
      <c r="BK52" s="196"/>
      <c r="BN52" s="94"/>
    </row>
    <row r="53" spans="1:66" ht="14.25" thickTop="1" thickBot="1" x14ac:dyDescent="0.25">
      <c r="A53" s="1">
        <f t="shared" si="0"/>
        <v>53</v>
      </c>
      <c r="B53" s="38"/>
      <c r="C53" s="38"/>
      <c r="D53" s="38"/>
      <c r="E53" s="2"/>
      <c r="F53" s="125" t="s">
        <v>246</v>
      </c>
      <c r="G53" s="2"/>
      <c r="H53" s="121" t="str">
        <f>$AH$9</f>
        <v>mm</v>
      </c>
      <c r="I53" s="285" t="s">
        <v>247</v>
      </c>
      <c r="J53" s="274"/>
      <c r="K53" s="4"/>
      <c r="L53" s="121" t="str">
        <f>AH16</f>
        <v>£/t</v>
      </c>
      <c r="M53" s="125" t="s">
        <v>248</v>
      </c>
      <c r="N53" s="4"/>
      <c r="O53" s="291" t="s">
        <v>249</v>
      </c>
      <c r="P53" s="292"/>
      <c r="T53"/>
      <c r="U53"/>
      <c r="AU53" s="94" t="s">
        <v>226</v>
      </c>
      <c r="AW53" s="213"/>
      <c r="AX53" s="196"/>
      <c r="BG53" s="94" t="s">
        <v>252</v>
      </c>
      <c r="BI53" s="195"/>
      <c r="BJ53" s="221"/>
      <c r="BK53" s="196"/>
      <c r="BN53" s="94"/>
    </row>
    <row r="54" spans="1:66" ht="13.5" thickTop="1" x14ac:dyDescent="0.2">
      <c r="A54" s="1">
        <f t="shared" si="0"/>
        <v>54</v>
      </c>
      <c r="B54" s="38"/>
      <c r="C54" s="38"/>
      <c r="D54" s="38"/>
      <c r="E54" s="2"/>
      <c r="F54" s="125" t="s">
        <v>246</v>
      </c>
      <c r="G54" s="2"/>
      <c r="H54" s="121" t="str">
        <f>$AH$9</f>
        <v>mm</v>
      </c>
      <c r="I54" s="285" t="s">
        <v>247</v>
      </c>
      <c r="J54" s="274"/>
      <c r="K54" s="4"/>
      <c r="L54" s="121" t="str">
        <f>AH16</f>
        <v>£/t</v>
      </c>
      <c r="M54" s="125" t="s">
        <v>248</v>
      </c>
      <c r="N54" s="4"/>
      <c r="O54" s="291" t="s">
        <v>249</v>
      </c>
      <c r="P54" s="292"/>
      <c r="T54"/>
      <c r="U54"/>
      <c r="AQ54" s="278" t="s">
        <v>14</v>
      </c>
      <c r="AR54" s="279"/>
      <c r="AS54" s="180"/>
      <c r="AT54" s="184"/>
      <c r="AU54" s="94" t="s">
        <v>233</v>
      </c>
      <c r="AW54" s="195"/>
      <c r="AX54" s="196"/>
      <c r="BG54" s="94" t="s">
        <v>253</v>
      </c>
      <c r="BI54" s="195"/>
      <c r="BJ54" s="221"/>
      <c r="BK54" s="196"/>
      <c r="BN54" s="94"/>
    </row>
    <row r="55" spans="1:66" x14ac:dyDescent="0.2">
      <c r="A55" s="1">
        <f t="shared" si="0"/>
        <v>55</v>
      </c>
      <c r="B55" s="38"/>
      <c r="C55" s="38"/>
      <c r="D55" s="38"/>
      <c r="E55" s="282" t="s">
        <v>254</v>
      </c>
      <c r="F55" s="283"/>
      <c r="G55" s="4"/>
      <c r="H55" s="121" t="str">
        <f>AH16</f>
        <v>£/t</v>
      </c>
      <c r="I55" s="118"/>
      <c r="L55" s="97"/>
      <c r="T55"/>
      <c r="U55"/>
      <c r="Z55" s="229"/>
      <c r="AA55" s="229"/>
      <c r="AQ55" s="278" t="s">
        <v>255</v>
      </c>
      <c r="AR55" s="279"/>
      <c r="AS55" s="189"/>
      <c r="AT55" s="192"/>
      <c r="AU55" s="94" t="s">
        <v>236</v>
      </c>
      <c r="AW55" s="195"/>
      <c r="AX55" s="196"/>
      <c r="BG55" s="94" t="s">
        <v>196</v>
      </c>
      <c r="BI55" s="195"/>
      <c r="BJ55" s="221"/>
      <c r="BK55" s="196"/>
      <c r="BN55" s="94"/>
    </row>
    <row r="56" spans="1:66" ht="13.5" thickBot="1" x14ac:dyDescent="0.25">
      <c r="A56" s="1">
        <f t="shared" si="0"/>
        <v>56</v>
      </c>
      <c r="B56" s="1"/>
      <c r="C56" s="39"/>
      <c r="D56" s="1"/>
      <c r="E56" s="118"/>
      <c r="F56" s="102"/>
      <c r="G56" s="118"/>
      <c r="T56"/>
      <c r="U56"/>
      <c r="AQ56" s="94" t="s">
        <v>256</v>
      </c>
      <c r="AS56" s="195"/>
      <c r="AT56" s="196"/>
      <c r="AU56" s="94" t="s">
        <v>241</v>
      </c>
      <c r="AW56" s="195"/>
      <c r="AX56" s="196"/>
      <c r="BG56" s="94" t="s">
        <v>199</v>
      </c>
      <c r="BI56" s="203"/>
      <c r="BJ56" s="227"/>
      <c r="BK56" s="204"/>
      <c r="BN56" s="94"/>
    </row>
    <row r="57" spans="1:66" ht="16.5" thickTop="1" x14ac:dyDescent="0.2">
      <c r="A57" s="96">
        <f t="shared" si="0"/>
        <v>57</v>
      </c>
      <c r="B57" s="260" t="s">
        <v>257</v>
      </c>
      <c r="C57" s="260"/>
      <c r="D57" s="260"/>
      <c r="E57" s="260"/>
      <c r="F57" s="102"/>
      <c r="G57" s="118"/>
      <c r="T57"/>
      <c r="U57"/>
      <c r="Z57" s="229"/>
      <c r="AA57" s="229"/>
      <c r="AQ57" s="94" t="s">
        <v>258</v>
      </c>
      <c r="AS57" s="195"/>
      <c r="AT57" s="196"/>
      <c r="AU57" s="94" t="s">
        <v>433</v>
      </c>
      <c r="AW57" s="195"/>
      <c r="AX57" s="196"/>
      <c r="BN57" s="94"/>
    </row>
    <row r="58" spans="1:66" x14ac:dyDescent="0.2">
      <c r="A58" s="96">
        <f t="shared" si="0"/>
        <v>58</v>
      </c>
      <c r="B58" s="264" t="s">
        <v>259</v>
      </c>
      <c r="C58" s="264"/>
      <c r="D58" s="264"/>
      <c r="E58" s="264"/>
      <c r="F58" s="281" t="s">
        <v>527</v>
      </c>
      <c r="G58" s="258" t="s">
        <v>519</v>
      </c>
      <c r="H58" s="257" t="s">
        <v>519</v>
      </c>
      <c r="I58" s="102" t="s">
        <v>260</v>
      </c>
      <c r="T58"/>
      <c r="U58"/>
      <c r="AQ58" s="94" t="s">
        <v>261</v>
      </c>
      <c r="AS58" s="195"/>
      <c r="AT58" s="196"/>
      <c r="AU58" s="94" t="s">
        <v>250</v>
      </c>
      <c r="AW58" s="195"/>
      <c r="AX58" s="196"/>
      <c r="BN58" s="94"/>
    </row>
    <row r="59" spans="1:66" ht="13.5" thickBot="1" x14ac:dyDescent="0.25">
      <c r="A59" s="96">
        <f t="shared" si="0"/>
        <v>59</v>
      </c>
      <c r="B59" s="264" t="s">
        <v>262</v>
      </c>
      <c r="C59" s="264"/>
      <c r="D59" s="264"/>
      <c r="E59" s="264"/>
      <c r="F59" s="281" t="s">
        <v>526</v>
      </c>
      <c r="G59" s="258"/>
      <c r="H59" s="257"/>
      <c r="I59" s="96" t="s">
        <v>260</v>
      </c>
      <c r="T59"/>
      <c r="U59"/>
      <c r="AS59" s="205"/>
      <c r="AT59" s="209"/>
      <c r="AW59" s="205"/>
      <c r="AX59" s="209"/>
      <c r="BN59" s="94"/>
    </row>
    <row r="60" spans="1:66" ht="14.25" thickTop="1" thickBot="1" x14ac:dyDescent="0.25">
      <c r="A60" s="96">
        <f t="shared" si="0"/>
        <v>60</v>
      </c>
      <c r="B60" s="1"/>
      <c r="C60" s="37"/>
      <c r="D60" s="37"/>
      <c r="E60" s="3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/>
      <c r="U60"/>
      <c r="BN60" s="94"/>
    </row>
    <row r="61" spans="1:66" ht="19.5" thickTop="1" x14ac:dyDescent="0.3">
      <c r="A61" s="96">
        <f t="shared" si="0"/>
        <v>61</v>
      </c>
      <c r="B61" s="259" t="s">
        <v>263</v>
      </c>
      <c r="C61" s="260"/>
      <c r="D61" s="260"/>
      <c r="E61" s="260"/>
      <c r="F61" s="260"/>
      <c r="G61" s="260"/>
      <c r="H61" s="260"/>
      <c r="I61" s="260"/>
      <c r="J61" s="1"/>
      <c r="K61" s="1"/>
      <c r="L61" s="1"/>
      <c r="M61" s="1"/>
      <c r="N61" s="1"/>
      <c r="O61" s="1"/>
      <c r="P61" s="1"/>
      <c r="Q61" s="1"/>
      <c r="R61" s="1"/>
      <c r="S61" s="1"/>
      <c r="T61"/>
      <c r="U61"/>
      <c r="AU61" s="278" t="s">
        <v>14</v>
      </c>
      <c r="AV61" s="279"/>
      <c r="AW61" s="180"/>
      <c r="AX61" s="184"/>
      <c r="BN61" s="94"/>
    </row>
    <row r="62" spans="1:66" x14ac:dyDescent="0.2">
      <c r="A62" s="96">
        <f t="shared" si="0"/>
        <v>62</v>
      </c>
      <c r="B62" s="274" t="s">
        <v>447</v>
      </c>
      <c r="C62" s="274"/>
      <c r="D62" s="275"/>
      <c r="E62" s="256"/>
      <c r="F62" s="257"/>
      <c r="G62" s="96" t="s">
        <v>264</v>
      </c>
      <c r="T62"/>
      <c r="U62"/>
      <c r="AU62" s="278" t="s">
        <v>255</v>
      </c>
      <c r="AV62" s="279"/>
      <c r="AW62" s="189"/>
      <c r="AX62" s="192"/>
      <c r="BN62" s="94"/>
    </row>
    <row r="63" spans="1:66" x14ac:dyDescent="0.2">
      <c r="A63" s="96">
        <f t="shared" si="0"/>
        <v>63</v>
      </c>
      <c r="B63" s="274" t="s">
        <v>448</v>
      </c>
      <c r="C63" s="274"/>
      <c r="D63" s="275"/>
      <c r="E63" s="256"/>
      <c r="F63" s="257"/>
      <c r="G63" s="96" t="s">
        <v>19</v>
      </c>
      <c r="T63"/>
      <c r="U63"/>
      <c r="AU63" s="94" t="s">
        <v>256</v>
      </c>
      <c r="AW63" s="195"/>
      <c r="AX63" s="196"/>
      <c r="BN63" s="94"/>
    </row>
    <row r="64" spans="1:66" x14ac:dyDescent="0.2">
      <c r="A64" s="96">
        <f t="shared" si="0"/>
        <v>64</v>
      </c>
      <c r="B64" s="274" t="s">
        <v>449</v>
      </c>
      <c r="C64" s="274"/>
      <c r="D64" s="275"/>
      <c r="E64" s="256"/>
      <c r="F64" s="257"/>
      <c r="G64" s="96" t="s">
        <v>265</v>
      </c>
      <c r="T64"/>
      <c r="U64"/>
      <c r="AU64" s="94" t="s">
        <v>258</v>
      </c>
      <c r="AW64" s="195"/>
      <c r="AX64" s="196"/>
      <c r="BN64" s="94"/>
    </row>
    <row r="65" spans="1:47" x14ac:dyDescent="0.2">
      <c r="A65" s="96">
        <f t="shared" si="0"/>
        <v>65</v>
      </c>
      <c r="B65" s="274" t="s">
        <v>450</v>
      </c>
      <c r="C65" s="274"/>
      <c r="D65" s="275"/>
      <c r="E65" s="256"/>
      <c r="F65" s="257"/>
      <c r="G65" s="96" t="s">
        <v>265</v>
      </c>
      <c r="T65"/>
      <c r="U65"/>
      <c r="AU65" s="94" t="s">
        <v>261</v>
      </c>
    </row>
    <row r="66" spans="1:47" ht="13.5" thickBot="1" x14ac:dyDescent="0.25">
      <c r="A66" s="96">
        <f t="shared" ref="A66:A130" si="1">A65+1</f>
        <v>66</v>
      </c>
      <c r="B66" s="274" t="s">
        <v>266</v>
      </c>
      <c r="C66" s="274"/>
      <c r="D66" s="275"/>
      <c r="E66" s="256"/>
      <c r="F66" s="272"/>
      <c r="T66"/>
      <c r="U66"/>
    </row>
    <row r="67" spans="1:47" ht="13.5" thickTop="1" x14ac:dyDescent="0.2">
      <c r="A67" s="96">
        <f t="shared" si="1"/>
        <v>67</v>
      </c>
      <c r="B67" s="274" t="s">
        <v>451</v>
      </c>
      <c r="C67" s="274"/>
      <c r="D67" s="275"/>
      <c r="E67" s="6">
        <v>40</v>
      </c>
      <c r="F67" s="115" t="s">
        <v>246</v>
      </c>
      <c r="G67" s="4">
        <v>50</v>
      </c>
      <c r="H67" s="129" t="str">
        <f>$AH$9</f>
        <v>mm</v>
      </c>
      <c r="I67" s="110"/>
      <c r="T67"/>
      <c r="U67"/>
    </row>
    <row r="68" spans="1:47" x14ac:dyDescent="0.2">
      <c r="A68" s="96">
        <f t="shared" si="1"/>
        <v>68</v>
      </c>
      <c r="B68" s="274" t="s">
        <v>483</v>
      </c>
      <c r="C68" s="274"/>
      <c r="D68" s="275"/>
      <c r="E68" s="4">
        <v>1050</v>
      </c>
      <c r="F68" s="102" t="s">
        <v>267</v>
      </c>
      <c r="G68" s="107" t="s">
        <v>216</v>
      </c>
      <c r="H68" s="5">
        <f>IF(E68=0,"",(50000/E68))</f>
        <v>47.61904761904762</v>
      </c>
      <c r="I68" s="130" t="str">
        <f>AH12</f>
        <v>g</v>
      </c>
      <c r="T68"/>
      <c r="U68"/>
    </row>
    <row r="69" spans="1:47" x14ac:dyDescent="0.2">
      <c r="A69" s="96">
        <f t="shared" si="1"/>
        <v>69</v>
      </c>
      <c r="B69" s="274" t="s">
        <v>452</v>
      </c>
      <c r="C69" s="274"/>
      <c r="D69" s="275"/>
      <c r="E69" s="12"/>
      <c r="T69"/>
      <c r="U69"/>
    </row>
    <row r="70" spans="1:47" x14ac:dyDescent="0.2">
      <c r="A70" s="96">
        <f t="shared" si="1"/>
        <v>70</v>
      </c>
      <c r="B70" s="274" t="s">
        <v>453</v>
      </c>
      <c r="C70" s="274"/>
      <c r="D70" s="275"/>
      <c r="E70" s="7"/>
      <c r="G70" s="98" t="s">
        <v>515</v>
      </c>
      <c r="T70"/>
      <c r="U70"/>
    </row>
    <row r="71" spans="1:47" x14ac:dyDescent="0.2">
      <c r="A71" s="96">
        <f t="shared" si="1"/>
        <v>71</v>
      </c>
      <c r="B71" s="274" t="s">
        <v>454</v>
      </c>
      <c r="C71" s="274"/>
      <c r="D71" s="275"/>
      <c r="E71" s="7"/>
      <c r="T71"/>
      <c r="U71"/>
    </row>
    <row r="72" spans="1:47" x14ac:dyDescent="0.2">
      <c r="A72" s="96">
        <f t="shared" si="1"/>
        <v>72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/>
      <c r="U72"/>
    </row>
    <row r="73" spans="1:47" ht="18.75" x14ac:dyDescent="0.3">
      <c r="A73" s="96">
        <f t="shared" si="1"/>
        <v>73</v>
      </c>
      <c r="B73" s="259" t="s">
        <v>268</v>
      </c>
      <c r="C73" s="260"/>
      <c r="D73" s="260"/>
      <c r="E73" s="260"/>
      <c r="F73" s="260"/>
      <c r="G73" s="26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/>
      <c r="U73"/>
    </row>
    <row r="74" spans="1:47" x14ac:dyDescent="0.2">
      <c r="A74" s="96">
        <f t="shared" si="1"/>
        <v>74</v>
      </c>
      <c r="B74" s="264" t="s">
        <v>455</v>
      </c>
      <c r="C74" s="264"/>
      <c r="D74" s="264"/>
      <c r="E74" s="256"/>
      <c r="F74" s="258"/>
      <c r="G74" s="257"/>
      <c r="H74" s="109"/>
      <c r="T74"/>
      <c r="U74"/>
    </row>
    <row r="75" spans="1:47" x14ac:dyDescent="0.2">
      <c r="A75" s="96">
        <f t="shared" si="1"/>
        <v>75</v>
      </c>
      <c r="B75" s="264" t="s">
        <v>456</v>
      </c>
      <c r="C75" s="264"/>
      <c r="D75" s="265"/>
      <c r="E75" s="256"/>
      <c r="F75" s="257"/>
      <c r="G75" s="102"/>
      <c r="T75"/>
      <c r="U75"/>
    </row>
    <row r="76" spans="1:47" x14ac:dyDescent="0.2">
      <c r="A76" s="96">
        <f t="shared" si="1"/>
        <v>76</v>
      </c>
      <c r="B76" s="264" t="s">
        <v>270</v>
      </c>
      <c r="C76" s="264"/>
      <c r="D76" s="265"/>
      <c r="E76" s="256"/>
      <c r="F76" s="257"/>
      <c r="T76"/>
      <c r="U76"/>
    </row>
    <row r="77" spans="1:47" x14ac:dyDescent="0.2">
      <c r="A77" s="96">
        <f t="shared" si="1"/>
        <v>77</v>
      </c>
      <c r="B77" s="264" t="s">
        <v>457</v>
      </c>
      <c r="C77" s="264"/>
      <c r="D77" s="265"/>
      <c r="E77" s="276"/>
      <c r="F77" s="277"/>
      <c r="T77"/>
      <c r="U77"/>
    </row>
    <row r="78" spans="1:47" x14ac:dyDescent="0.2">
      <c r="A78" s="96">
        <f t="shared" si="1"/>
        <v>78</v>
      </c>
      <c r="B78" s="264" t="s">
        <v>458</v>
      </c>
      <c r="C78" s="264"/>
      <c r="D78" s="264"/>
      <c r="E78" s="131" t="s">
        <v>271</v>
      </c>
      <c r="F78" s="5"/>
      <c r="G78" s="131" t="s">
        <v>272</v>
      </c>
      <c r="H78" s="5"/>
      <c r="I78" s="131" t="s">
        <v>273</v>
      </c>
      <c r="J78" s="5"/>
      <c r="K78" s="131" t="s">
        <v>274</v>
      </c>
      <c r="L78" s="5"/>
      <c r="T78"/>
      <c r="U78"/>
    </row>
    <row r="79" spans="1:47" x14ac:dyDescent="0.2">
      <c r="A79" s="96">
        <f t="shared" si="1"/>
        <v>79</v>
      </c>
      <c r="B79" s="30"/>
      <c r="C79" s="30"/>
      <c r="D79" s="30"/>
      <c r="F79" s="118"/>
      <c r="H79" s="118"/>
      <c r="J79" s="118"/>
      <c r="L79" s="118"/>
      <c r="T79"/>
      <c r="U79"/>
    </row>
    <row r="80" spans="1:47" x14ac:dyDescent="0.2">
      <c r="A80" s="96">
        <f t="shared" si="1"/>
        <v>80</v>
      </c>
      <c r="B80" s="264" t="s">
        <v>459</v>
      </c>
      <c r="C80" s="264"/>
      <c r="D80" s="265"/>
      <c r="E80" s="4"/>
      <c r="F80" s="132" t="str">
        <f>AH13</f>
        <v>t/ha</v>
      </c>
      <c r="T80"/>
      <c r="U80"/>
    </row>
    <row r="81" spans="1:10" x14ac:dyDescent="0.2">
      <c r="A81" s="96">
        <f t="shared" si="1"/>
        <v>81</v>
      </c>
      <c r="B81" s="264" t="s">
        <v>460</v>
      </c>
      <c r="C81" s="264"/>
      <c r="D81" s="265"/>
      <c r="E81" s="256"/>
      <c r="F81" s="258"/>
      <c r="G81" s="257"/>
    </row>
    <row r="82" spans="1:10" x14ac:dyDescent="0.2">
      <c r="A82" s="96">
        <f t="shared" si="1"/>
        <v>82</v>
      </c>
      <c r="B82" s="38" t="s">
        <v>461</v>
      </c>
      <c r="C82" s="38"/>
      <c r="D82" s="38"/>
      <c r="E82" s="3"/>
      <c r="F82" s="102"/>
    </row>
    <row r="83" spans="1:10" x14ac:dyDescent="0.2">
      <c r="A83" s="96">
        <f t="shared" si="1"/>
        <v>83</v>
      </c>
      <c r="B83" s="273" t="s">
        <v>278</v>
      </c>
      <c r="C83" s="273"/>
      <c r="D83" s="273"/>
      <c r="E83" s="133"/>
      <c r="F83" s="256"/>
      <c r="G83" s="257"/>
    </row>
    <row r="84" spans="1:10" x14ac:dyDescent="0.2">
      <c r="A84" s="96">
        <f t="shared" si="1"/>
        <v>84</v>
      </c>
      <c r="B84" s="273" t="s">
        <v>462</v>
      </c>
      <c r="C84" s="273"/>
      <c r="D84" s="273"/>
      <c r="E84" s="134" t="s">
        <v>272</v>
      </c>
      <c r="F84" s="3"/>
      <c r="G84" s="131" t="s">
        <v>273</v>
      </c>
      <c r="H84" s="4"/>
      <c r="I84" s="131" t="s">
        <v>279</v>
      </c>
      <c r="J84" s="4"/>
    </row>
    <row r="85" spans="1:10" x14ac:dyDescent="0.2">
      <c r="A85" s="96">
        <f t="shared" si="1"/>
        <v>85</v>
      </c>
      <c r="B85" s="273" t="s">
        <v>463</v>
      </c>
      <c r="C85" s="273"/>
      <c r="D85" s="273"/>
      <c r="E85" s="106"/>
      <c r="F85" s="7"/>
    </row>
    <row r="86" spans="1:10" x14ac:dyDescent="0.2">
      <c r="A86" s="96">
        <f t="shared" si="1"/>
        <v>86</v>
      </c>
      <c r="B86" s="273" t="s">
        <v>513</v>
      </c>
      <c r="C86" s="273"/>
      <c r="D86" s="273"/>
      <c r="E86" s="106"/>
      <c r="F86" s="7"/>
    </row>
    <row r="87" spans="1:10" x14ac:dyDescent="0.2">
      <c r="A87" s="96">
        <f t="shared" si="1"/>
        <v>87</v>
      </c>
      <c r="B87" s="273" t="s">
        <v>290</v>
      </c>
      <c r="C87" s="273"/>
      <c r="D87" s="273"/>
      <c r="E87" s="106"/>
      <c r="F87" s="4"/>
      <c r="G87" s="96" t="s">
        <v>282</v>
      </c>
    </row>
    <row r="88" spans="1:10" x14ac:dyDescent="0.2">
      <c r="A88" s="96">
        <f t="shared" si="1"/>
        <v>88</v>
      </c>
      <c r="B88" s="273" t="s">
        <v>291</v>
      </c>
      <c r="C88" s="273"/>
      <c r="D88" s="273"/>
      <c r="E88" s="106"/>
      <c r="F88" s="256"/>
      <c r="G88" s="257"/>
    </row>
    <row r="89" spans="1:10" x14ac:dyDescent="0.2">
      <c r="A89" s="96">
        <f t="shared" si="1"/>
        <v>89</v>
      </c>
      <c r="B89" s="1"/>
      <c r="C89" s="1"/>
      <c r="D89" s="1"/>
    </row>
    <row r="90" spans="1:10" ht="18.75" customHeight="1" x14ac:dyDescent="0.3">
      <c r="A90" s="96">
        <f t="shared" si="1"/>
        <v>90</v>
      </c>
      <c r="B90" s="259" t="s">
        <v>283</v>
      </c>
      <c r="C90" s="260"/>
      <c r="D90" s="260"/>
      <c r="E90" s="260"/>
      <c r="F90" s="260"/>
      <c r="G90" s="260"/>
    </row>
    <row r="91" spans="1:10" x14ac:dyDescent="0.2">
      <c r="A91" s="96">
        <f t="shared" si="1"/>
        <v>91</v>
      </c>
      <c r="B91" s="264" t="s">
        <v>284</v>
      </c>
      <c r="C91" s="264"/>
      <c r="D91" s="265"/>
      <c r="E91" s="3"/>
      <c r="F91" s="109"/>
      <c r="G91" s="109"/>
    </row>
    <row r="92" spans="1:10" x14ac:dyDescent="0.2">
      <c r="A92" s="96">
        <f t="shared" si="1"/>
        <v>92</v>
      </c>
      <c r="B92" s="264" t="s">
        <v>285</v>
      </c>
      <c r="C92" s="264"/>
      <c r="D92" s="265"/>
      <c r="E92" s="256"/>
      <c r="F92" s="257"/>
    </row>
    <row r="93" spans="1:10" x14ac:dyDescent="0.2">
      <c r="A93" s="96">
        <f t="shared" si="1"/>
        <v>93</v>
      </c>
      <c r="B93" s="264" t="s">
        <v>286</v>
      </c>
      <c r="C93" s="264"/>
      <c r="D93" s="265"/>
      <c r="E93" s="256"/>
      <c r="F93" s="271"/>
      <c r="G93" s="258"/>
      <c r="H93" s="257"/>
    </row>
    <row r="94" spans="1:10" x14ac:dyDescent="0.2">
      <c r="A94" s="96">
        <f t="shared" si="1"/>
        <v>94</v>
      </c>
      <c r="B94" s="264" t="s">
        <v>287</v>
      </c>
      <c r="C94" s="269"/>
      <c r="D94" s="270"/>
      <c r="E94" s="3"/>
      <c r="F94" s="135" t="str">
        <f>$AH$8</f>
        <v>cm</v>
      </c>
      <c r="G94" s="136"/>
      <c r="H94" s="136"/>
    </row>
    <row r="95" spans="1:10" x14ac:dyDescent="0.2">
      <c r="A95" s="96">
        <f t="shared" si="1"/>
        <v>95</v>
      </c>
      <c r="B95" s="264" t="s">
        <v>288</v>
      </c>
      <c r="C95" s="269"/>
      <c r="D95" s="270"/>
      <c r="E95" s="4"/>
      <c r="G95" s="102"/>
      <c r="H95" s="110"/>
    </row>
    <row r="96" spans="1:10" x14ac:dyDescent="0.2">
      <c r="A96" s="96">
        <f t="shared" si="1"/>
        <v>96</v>
      </c>
      <c r="B96" s="264" t="s">
        <v>275</v>
      </c>
      <c r="C96" s="269"/>
      <c r="D96" s="270"/>
      <c r="E96" s="10"/>
      <c r="F96" s="130" t="str">
        <f>AH13</f>
        <v>t/ha</v>
      </c>
    </row>
    <row r="97" spans="1:19" x14ac:dyDescent="0.2">
      <c r="A97" s="96">
        <f t="shared" si="1"/>
        <v>97</v>
      </c>
      <c r="B97" s="264" t="s">
        <v>276</v>
      </c>
      <c r="C97" s="269"/>
      <c r="D97" s="270"/>
      <c r="E97" s="256"/>
      <c r="F97" s="257"/>
    </row>
    <row r="98" spans="1:19" x14ac:dyDescent="0.2">
      <c r="A98" s="96">
        <f t="shared" si="1"/>
        <v>98</v>
      </c>
      <c r="B98" s="264" t="s">
        <v>277</v>
      </c>
      <c r="C98" s="269"/>
      <c r="D98" s="270"/>
      <c r="E98" s="3"/>
      <c r="F98" s="102"/>
    </row>
    <row r="99" spans="1:19" x14ac:dyDescent="0.2">
      <c r="A99" s="96">
        <f t="shared" si="1"/>
        <v>99</v>
      </c>
      <c r="B99" s="264" t="s">
        <v>278</v>
      </c>
      <c r="C99" s="269"/>
      <c r="D99" s="270"/>
      <c r="E99" s="256"/>
      <c r="F99" s="257"/>
      <c r="M99" s="137"/>
    </row>
    <row r="100" spans="1:19" x14ac:dyDescent="0.2">
      <c r="A100" s="96">
        <f t="shared" si="1"/>
        <v>100</v>
      </c>
      <c r="B100" s="264" t="s">
        <v>289</v>
      </c>
      <c r="C100" s="269"/>
      <c r="D100" s="270"/>
      <c r="E100" s="3"/>
      <c r="F100" s="121"/>
      <c r="G100" s="118"/>
      <c r="H100" s="118"/>
    </row>
    <row r="101" spans="1:19" x14ac:dyDescent="0.2">
      <c r="A101" s="96">
        <f t="shared" si="1"/>
        <v>101</v>
      </c>
      <c r="B101" s="264" t="s">
        <v>280</v>
      </c>
      <c r="C101" s="269"/>
      <c r="D101" s="270"/>
      <c r="E101" s="74"/>
    </row>
    <row r="102" spans="1:19" x14ac:dyDescent="0.2">
      <c r="A102" s="96">
        <f t="shared" si="1"/>
        <v>102</v>
      </c>
      <c r="B102" s="264" t="s">
        <v>514</v>
      </c>
      <c r="C102" s="269"/>
      <c r="D102" s="270"/>
      <c r="E102" s="74"/>
      <c r="F102" s="138"/>
    </row>
    <row r="103" spans="1:19" x14ac:dyDescent="0.2">
      <c r="A103" s="96">
        <f t="shared" si="1"/>
        <v>103</v>
      </c>
      <c r="B103" s="264" t="s">
        <v>290</v>
      </c>
      <c r="C103" s="269"/>
      <c r="D103" s="270"/>
      <c r="E103" s="4"/>
      <c r="F103" s="138" t="s">
        <v>282</v>
      </c>
    </row>
    <row r="104" spans="1:19" x14ac:dyDescent="0.2">
      <c r="A104" s="96">
        <f t="shared" si="1"/>
        <v>104</v>
      </c>
      <c r="B104" s="264" t="s">
        <v>291</v>
      </c>
      <c r="C104" s="269"/>
      <c r="D104" s="270"/>
      <c r="E104" s="256"/>
      <c r="F104" s="272"/>
    </row>
    <row r="105" spans="1:19" x14ac:dyDescent="0.2">
      <c r="A105" s="96">
        <f t="shared" si="1"/>
        <v>105</v>
      </c>
      <c r="B105" s="38"/>
      <c r="C105" s="40"/>
      <c r="D105" s="3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8.75" x14ac:dyDescent="0.3">
      <c r="A106" s="96">
        <f t="shared" si="1"/>
        <v>106</v>
      </c>
      <c r="B106" s="259" t="s">
        <v>292</v>
      </c>
      <c r="C106" s="260"/>
      <c r="D106" s="260"/>
      <c r="E106" s="260"/>
      <c r="F106" s="260"/>
      <c r="G106" s="26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96">
        <f t="shared" si="1"/>
        <v>107</v>
      </c>
      <c r="B107" s="1"/>
      <c r="C107" s="1"/>
      <c r="D107" s="1"/>
      <c r="E107" s="1"/>
      <c r="F107" s="1" t="s">
        <v>294</v>
      </c>
      <c r="G107" s="1"/>
      <c r="H107" s="1"/>
      <c r="I107" s="1" t="s">
        <v>295</v>
      </c>
      <c r="J107" s="1"/>
      <c r="K107" s="1"/>
      <c r="L107" s="1" t="s">
        <v>296</v>
      </c>
      <c r="M107" s="1"/>
      <c r="N107" s="1"/>
      <c r="O107" s="1" t="s">
        <v>274</v>
      </c>
      <c r="P107" s="1"/>
      <c r="Q107" s="1"/>
      <c r="R107" s="1"/>
      <c r="S107" s="1"/>
    </row>
    <row r="108" spans="1:19" x14ac:dyDescent="0.2">
      <c r="A108" s="96">
        <f t="shared" si="1"/>
        <v>108</v>
      </c>
      <c r="B108" s="264" t="s">
        <v>297</v>
      </c>
      <c r="C108" s="264"/>
      <c r="D108" s="264"/>
      <c r="E108" s="97"/>
      <c r="F108" s="4"/>
      <c r="G108" s="254"/>
      <c r="H108" s="254"/>
      <c r="I108" s="4"/>
      <c r="J108" s="254"/>
      <c r="K108" s="254"/>
      <c r="L108" s="4"/>
      <c r="M108" s="254"/>
      <c r="N108" s="254"/>
      <c r="O108" s="4"/>
      <c r="P108" s="254"/>
      <c r="Q108" s="254"/>
    </row>
    <row r="109" spans="1:19" x14ac:dyDescent="0.2">
      <c r="B109" s="30"/>
      <c r="C109" s="30"/>
      <c r="D109" s="30"/>
      <c r="E109" s="96" t="s">
        <v>293</v>
      </c>
      <c r="F109" s="75"/>
      <c r="G109" s="76"/>
      <c r="H109" s="76"/>
      <c r="I109" s="75"/>
      <c r="J109" s="76"/>
      <c r="K109" s="76"/>
      <c r="L109" s="75"/>
      <c r="M109" s="76"/>
      <c r="N109" s="76"/>
      <c r="O109" s="75"/>
      <c r="P109" s="76"/>
      <c r="Q109" s="76"/>
    </row>
    <row r="110" spans="1:19" x14ac:dyDescent="0.2">
      <c r="A110" s="96">
        <f>A108+1</f>
        <v>109</v>
      </c>
      <c r="B110" s="264" t="s">
        <v>298</v>
      </c>
      <c r="C110" s="264"/>
      <c r="D110" s="264"/>
      <c r="E110" s="77"/>
      <c r="F110" s="4"/>
      <c r="G110" s="254" t="str">
        <f>IF(F110="","",$G$108)</f>
        <v/>
      </c>
      <c r="H110" s="254"/>
      <c r="I110" s="4"/>
      <c r="J110" s="254" t="str">
        <f>IF(I110="","",$J$108)</f>
        <v/>
      </c>
      <c r="K110" s="254"/>
      <c r="L110" s="4"/>
      <c r="M110" s="254" t="str">
        <f>IF(L110="","",$M$108)</f>
        <v/>
      </c>
      <c r="N110" s="254"/>
      <c r="O110" s="4"/>
      <c r="P110" s="254" t="str">
        <f>IF(O110="","",$P$108)</f>
        <v/>
      </c>
      <c r="Q110" s="254"/>
    </row>
    <row r="111" spans="1:19" x14ac:dyDescent="0.2">
      <c r="A111" s="96">
        <f t="shared" si="1"/>
        <v>110</v>
      </c>
      <c r="B111" s="264" t="s">
        <v>299</v>
      </c>
      <c r="C111" s="264"/>
      <c r="D111" s="264"/>
      <c r="E111" s="77"/>
      <c r="F111" s="4"/>
      <c r="G111" s="256" t="str">
        <f>IF(F111="","",$G$108)</f>
        <v/>
      </c>
      <c r="H111" s="257"/>
      <c r="I111" s="4"/>
      <c r="J111" s="252" t="str">
        <f>IF(I111="","",$J$108)</f>
        <v/>
      </c>
      <c r="K111" s="253"/>
      <c r="L111" s="4"/>
      <c r="M111" s="252" t="str">
        <f>IF(L111="","",$M$108)</f>
        <v/>
      </c>
      <c r="N111" s="253"/>
      <c r="O111" s="4"/>
      <c r="P111" s="252" t="str">
        <f>IF(O111="","",$P$108)</f>
        <v/>
      </c>
      <c r="Q111" s="253"/>
    </row>
    <row r="112" spans="1:19" x14ac:dyDescent="0.2">
      <c r="A112" s="96">
        <f t="shared" si="1"/>
        <v>111</v>
      </c>
      <c r="B112" s="264" t="s">
        <v>300</v>
      </c>
      <c r="C112" s="264"/>
      <c r="D112" s="264"/>
      <c r="E112" s="77"/>
      <c r="F112" s="4"/>
      <c r="G112" s="256" t="str">
        <f>IF(F112="","",$G$108)</f>
        <v/>
      </c>
      <c r="H112" s="257"/>
      <c r="I112" s="4"/>
      <c r="J112" s="252" t="str">
        <f>IF(I112="","",$J$108)</f>
        <v/>
      </c>
      <c r="K112" s="253"/>
      <c r="L112" s="4"/>
      <c r="M112" s="252" t="str">
        <f>IF(L112="","",$M$108)</f>
        <v/>
      </c>
      <c r="N112" s="253"/>
      <c r="O112" s="4"/>
      <c r="P112" s="252" t="str">
        <f>IF(O112="","",$P$108)</f>
        <v/>
      </c>
      <c r="Q112" s="253"/>
    </row>
    <row r="113" spans="1:19" x14ac:dyDescent="0.2">
      <c r="A113" s="96">
        <f t="shared" si="1"/>
        <v>112</v>
      </c>
      <c r="B113" s="264" t="s">
        <v>301</v>
      </c>
      <c r="C113" s="264"/>
      <c r="D113" s="264"/>
      <c r="E113" s="77"/>
      <c r="F113" s="4"/>
      <c r="G113" s="256" t="str">
        <f>IF(F113="","",$G$108)</f>
        <v/>
      </c>
      <c r="H113" s="257"/>
      <c r="I113" s="4"/>
      <c r="J113" s="252" t="str">
        <f>IF(I113="","",$J$108)</f>
        <v/>
      </c>
      <c r="K113" s="253"/>
      <c r="L113" s="4"/>
      <c r="M113" s="252" t="str">
        <f>IF(L113="","",$M$108)</f>
        <v/>
      </c>
      <c r="N113" s="253"/>
      <c r="O113" s="4"/>
      <c r="P113" s="252" t="str">
        <f>IF(O113="","",$P$108)</f>
        <v/>
      </c>
      <c r="Q113" s="253"/>
    </row>
    <row r="114" spans="1:19" x14ac:dyDescent="0.2">
      <c r="A114" s="96">
        <f t="shared" si="1"/>
        <v>113</v>
      </c>
      <c r="B114" s="264" t="s">
        <v>302</v>
      </c>
      <c r="C114" s="264"/>
      <c r="D114" s="264"/>
      <c r="E114" s="77"/>
      <c r="F114" s="4"/>
      <c r="G114" s="256" t="str">
        <f t="shared" ref="G114:G119" si="2">IF(F114="","",$G$108)</f>
        <v/>
      </c>
      <c r="H114" s="257"/>
      <c r="I114" s="4"/>
      <c r="J114" s="252" t="str">
        <f t="shared" ref="J114:J119" si="3">IF(I114="","",$J$108)</f>
        <v/>
      </c>
      <c r="K114" s="253"/>
      <c r="L114" s="4"/>
      <c r="M114" s="252" t="str">
        <f t="shared" ref="M114:M119" si="4">IF(L114="","",$M$108)</f>
        <v/>
      </c>
      <c r="N114" s="253"/>
      <c r="O114" s="4"/>
      <c r="P114" s="252" t="str">
        <f t="shared" ref="P114:P119" si="5">IF(O114="","",$P$108)</f>
        <v/>
      </c>
      <c r="Q114" s="253"/>
    </row>
    <row r="115" spans="1:19" x14ac:dyDescent="0.2">
      <c r="A115" s="96">
        <f t="shared" si="1"/>
        <v>114</v>
      </c>
      <c r="B115" s="264" t="s">
        <v>303</v>
      </c>
      <c r="C115" s="264"/>
      <c r="D115" s="264"/>
      <c r="E115" s="77"/>
      <c r="F115" s="4"/>
      <c r="G115" s="256" t="str">
        <f t="shared" si="2"/>
        <v/>
      </c>
      <c r="H115" s="257"/>
      <c r="I115" s="4"/>
      <c r="J115" s="252" t="str">
        <f t="shared" si="3"/>
        <v/>
      </c>
      <c r="K115" s="253"/>
      <c r="L115" s="4"/>
      <c r="M115" s="252" t="str">
        <f t="shared" si="4"/>
        <v/>
      </c>
      <c r="N115" s="253"/>
      <c r="O115" s="4"/>
      <c r="P115" s="252" t="str">
        <f t="shared" si="5"/>
        <v/>
      </c>
      <c r="Q115" s="253"/>
    </row>
    <row r="116" spans="1:19" x14ac:dyDescent="0.2">
      <c r="A116" s="96">
        <f t="shared" si="1"/>
        <v>115</v>
      </c>
      <c r="B116" s="264" t="s">
        <v>304</v>
      </c>
      <c r="C116" s="264"/>
      <c r="D116" s="264"/>
      <c r="E116" s="77"/>
      <c r="F116" s="4"/>
      <c r="G116" s="256" t="str">
        <f t="shared" si="2"/>
        <v/>
      </c>
      <c r="H116" s="257"/>
      <c r="I116" s="4"/>
      <c r="J116" s="252" t="str">
        <f t="shared" si="3"/>
        <v/>
      </c>
      <c r="K116" s="253"/>
      <c r="L116" s="4"/>
      <c r="M116" s="252" t="str">
        <f t="shared" si="4"/>
        <v/>
      </c>
      <c r="N116" s="253"/>
      <c r="O116" s="4"/>
      <c r="P116" s="252" t="str">
        <f t="shared" si="5"/>
        <v/>
      </c>
      <c r="Q116" s="253"/>
    </row>
    <row r="117" spans="1:19" x14ac:dyDescent="0.2">
      <c r="A117" s="96">
        <f t="shared" si="1"/>
        <v>116</v>
      </c>
      <c r="B117" s="264" t="s">
        <v>305</v>
      </c>
      <c r="C117" s="264"/>
      <c r="D117" s="264"/>
      <c r="E117" s="77"/>
      <c r="F117" s="4"/>
      <c r="G117" s="256" t="str">
        <f t="shared" si="2"/>
        <v/>
      </c>
      <c r="H117" s="257"/>
      <c r="I117" s="4"/>
      <c r="J117" s="252" t="str">
        <f t="shared" si="3"/>
        <v/>
      </c>
      <c r="K117" s="253"/>
      <c r="L117" s="4"/>
      <c r="M117" s="252" t="str">
        <f t="shared" si="4"/>
        <v/>
      </c>
      <c r="N117" s="253"/>
      <c r="O117" s="4"/>
      <c r="P117" s="252" t="str">
        <f t="shared" si="5"/>
        <v/>
      </c>
      <c r="Q117" s="253"/>
    </row>
    <row r="118" spans="1:19" x14ac:dyDescent="0.2">
      <c r="A118" s="96">
        <f t="shared" si="1"/>
        <v>117</v>
      </c>
      <c r="B118" s="264" t="s">
        <v>306</v>
      </c>
      <c r="C118" s="264"/>
      <c r="D118" s="264"/>
      <c r="E118" s="77"/>
      <c r="F118" s="4"/>
      <c r="G118" s="256" t="str">
        <f t="shared" si="2"/>
        <v/>
      </c>
      <c r="H118" s="257"/>
      <c r="I118" s="4"/>
      <c r="J118" s="252" t="str">
        <f t="shared" si="3"/>
        <v/>
      </c>
      <c r="K118" s="253"/>
      <c r="L118" s="4"/>
      <c r="M118" s="252" t="str">
        <f t="shared" si="4"/>
        <v/>
      </c>
      <c r="N118" s="253"/>
      <c r="O118" s="4"/>
      <c r="P118" s="252" t="str">
        <f t="shared" si="5"/>
        <v/>
      </c>
      <c r="Q118" s="253"/>
    </row>
    <row r="119" spans="1:19" x14ac:dyDescent="0.2">
      <c r="A119" s="96">
        <f t="shared" si="1"/>
        <v>118</v>
      </c>
      <c r="B119" s="264" t="s">
        <v>307</v>
      </c>
      <c r="C119" s="264"/>
      <c r="D119" s="264"/>
      <c r="E119" s="77"/>
      <c r="F119" s="4"/>
      <c r="G119" s="256" t="str">
        <f t="shared" si="2"/>
        <v/>
      </c>
      <c r="H119" s="257"/>
      <c r="I119" s="4"/>
      <c r="J119" s="252" t="str">
        <f t="shared" si="3"/>
        <v/>
      </c>
      <c r="K119" s="253"/>
      <c r="L119" s="4"/>
      <c r="M119" s="252" t="str">
        <f t="shared" si="4"/>
        <v/>
      </c>
      <c r="N119" s="253"/>
      <c r="O119" s="4"/>
      <c r="P119" s="252" t="str">
        <f t="shared" si="5"/>
        <v/>
      </c>
      <c r="Q119" s="253"/>
    </row>
    <row r="120" spans="1:19" x14ac:dyDescent="0.2">
      <c r="A120" s="96">
        <f t="shared" si="1"/>
        <v>119</v>
      </c>
      <c r="B120" s="38"/>
      <c r="C120" s="40"/>
      <c r="D120" s="3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8.75" x14ac:dyDescent="0.3">
      <c r="A121" s="96">
        <f t="shared" si="1"/>
        <v>120</v>
      </c>
      <c r="B121" s="259" t="s">
        <v>308</v>
      </c>
      <c r="C121" s="260"/>
      <c r="D121" s="260"/>
      <c r="E121" s="260"/>
      <c r="F121" s="260"/>
      <c r="G121" s="26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2.75" customHeight="1" x14ac:dyDescent="0.2">
      <c r="A122" s="96">
        <f t="shared" si="1"/>
        <v>121</v>
      </c>
      <c r="B122" s="264" t="s">
        <v>286</v>
      </c>
      <c r="C122" s="264"/>
      <c r="D122" s="265"/>
      <c r="E122" s="261" t="s">
        <v>225</v>
      </c>
      <c r="F122" s="262"/>
      <c r="G122" s="263"/>
      <c r="H122" s="97"/>
      <c r="I122" s="97"/>
    </row>
    <row r="123" spans="1:19" x14ac:dyDescent="0.2">
      <c r="A123" s="96">
        <f t="shared" si="1"/>
        <v>122</v>
      </c>
      <c r="B123" s="264" t="s">
        <v>309</v>
      </c>
      <c r="C123" s="264"/>
      <c r="D123" s="265"/>
      <c r="E123" s="3"/>
      <c r="F123" s="120" t="str">
        <f>AH8</f>
        <v>cm</v>
      </c>
      <c r="G123" s="92"/>
      <c r="H123" s="97"/>
      <c r="I123" s="97"/>
    </row>
    <row r="124" spans="1:19" x14ac:dyDescent="0.2">
      <c r="A124" s="96">
        <f t="shared" si="1"/>
        <v>123</v>
      </c>
      <c r="B124" s="264" t="s">
        <v>310</v>
      </c>
      <c r="C124" s="264"/>
      <c r="D124" s="265"/>
      <c r="E124" s="10"/>
      <c r="F124" s="129" t="str">
        <f>AH8</f>
        <v>cm</v>
      </c>
      <c r="G124" s="76"/>
      <c r="H124" s="97"/>
      <c r="I124" s="97"/>
    </row>
    <row r="125" spans="1:19" x14ac:dyDescent="0.2">
      <c r="A125" s="96">
        <f t="shared" si="1"/>
        <v>124</v>
      </c>
      <c r="B125" s="264" t="s">
        <v>311</v>
      </c>
      <c r="C125" s="264"/>
      <c r="D125" s="265"/>
      <c r="E125" s="254"/>
      <c r="F125" s="254"/>
      <c r="G125" s="97"/>
      <c r="H125" s="97"/>
      <c r="I125" s="97"/>
    </row>
    <row r="126" spans="1:19" x14ac:dyDescent="0.2">
      <c r="A126" s="96">
        <f t="shared" si="1"/>
        <v>125</v>
      </c>
      <c r="B126" s="264" t="s">
        <v>312</v>
      </c>
      <c r="C126" s="264"/>
      <c r="D126" s="265"/>
      <c r="E126" s="256"/>
      <c r="F126" s="257"/>
      <c r="G126" s="97"/>
      <c r="H126" s="76"/>
      <c r="I126" s="97"/>
    </row>
    <row r="127" spans="1:19" x14ac:dyDescent="0.2">
      <c r="A127" s="96">
        <f t="shared" si="1"/>
        <v>126</v>
      </c>
      <c r="B127" s="264" t="s">
        <v>464</v>
      </c>
      <c r="C127" s="264"/>
      <c r="D127" s="265"/>
      <c r="E127" s="3"/>
      <c r="F127" s="11" t="str">
        <f>$AH$9</f>
        <v>mm</v>
      </c>
      <c r="G127" s="130"/>
      <c r="H127" s="76"/>
      <c r="I127" s="97"/>
    </row>
    <row r="128" spans="1:19" x14ac:dyDescent="0.2">
      <c r="A128" s="96">
        <f t="shared" si="1"/>
        <v>127</v>
      </c>
      <c r="B128" s="264" t="s">
        <v>465</v>
      </c>
      <c r="C128" s="264"/>
      <c r="D128" s="265"/>
      <c r="E128" s="4"/>
      <c r="F128" s="11" t="str">
        <f>$AH$9</f>
        <v>mm</v>
      </c>
      <c r="G128" s="130"/>
      <c r="H128" s="97"/>
      <c r="I128" s="97"/>
    </row>
    <row r="129" spans="1:66" x14ac:dyDescent="0.2">
      <c r="A129" s="96">
        <f t="shared" si="1"/>
        <v>128</v>
      </c>
      <c r="B129" s="264" t="s">
        <v>466</v>
      </c>
      <c r="C129" s="264"/>
      <c r="D129" s="264"/>
      <c r="E129" s="4"/>
      <c r="F129" s="139" t="s">
        <v>281</v>
      </c>
      <c r="G129" s="97"/>
      <c r="H129" s="97"/>
      <c r="I129" s="97"/>
      <c r="T129"/>
      <c r="U129"/>
      <c r="BN129" s="94"/>
    </row>
    <row r="130" spans="1:66" x14ac:dyDescent="0.2">
      <c r="A130" s="96">
        <f t="shared" si="1"/>
        <v>129</v>
      </c>
      <c r="B130" s="264" t="s">
        <v>494</v>
      </c>
      <c r="C130" s="264"/>
      <c r="D130" s="264"/>
      <c r="E130" s="6"/>
      <c r="F130" s="140" t="s">
        <v>281</v>
      </c>
      <c r="G130" s="97"/>
      <c r="H130" s="97"/>
      <c r="I130" s="97"/>
      <c r="T130"/>
      <c r="U130"/>
      <c r="BN130" s="94"/>
    </row>
    <row r="131" spans="1:66" x14ac:dyDescent="0.2">
      <c r="A131" s="96">
        <f t="shared" ref="A131:A173" si="6">A130+1</f>
        <v>130</v>
      </c>
      <c r="B131" s="264" t="s">
        <v>313</v>
      </c>
      <c r="C131" s="264"/>
      <c r="D131" s="294"/>
      <c r="E131" s="79"/>
      <c r="F131" s="97"/>
      <c r="G131" s="97"/>
      <c r="H131" s="97"/>
      <c r="I131" s="97"/>
      <c r="T131"/>
      <c r="U131"/>
      <c r="BN131" s="94"/>
    </row>
    <row r="132" spans="1:66" x14ac:dyDescent="0.2">
      <c r="A132" s="96">
        <f t="shared" si="6"/>
        <v>131</v>
      </c>
      <c r="B132" s="264" t="s">
        <v>314</v>
      </c>
      <c r="C132" s="264"/>
      <c r="D132" s="294"/>
      <c r="E132" s="80"/>
      <c r="F132" s="97"/>
      <c r="G132" s="97"/>
      <c r="H132" s="97"/>
      <c r="I132" s="97"/>
      <c r="T132"/>
      <c r="U132"/>
      <c r="BN132" s="94"/>
    </row>
    <row r="133" spans="1:66" x14ac:dyDescent="0.2">
      <c r="A133" s="96">
        <f t="shared" si="6"/>
        <v>132</v>
      </c>
      <c r="B133" s="264" t="s">
        <v>315</v>
      </c>
      <c r="C133" s="264"/>
      <c r="D133" s="265"/>
      <c r="E133" s="256"/>
      <c r="F133" s="258"/>
      <c r="G133" s="257"/>
      <c r="H133" s="141" t="s">
        <v>316</v>
      </c>
      <c r="I133" s="78"/>
      <c r="T133"/>
      <c r="U133"/>
      <c r="BN133" s="94"/>
    </row>
    <row r="134" spans="1:66" x14ac:dyDescent="0.2">
      <c r="A134" s="96">
        <f t="shared" si="6"/>
        <v>133</v>
      </c>
      <c r="B134" s="264" t="s">
        <v>317</v>
      </c>
      <c r="C134" s="264"/>
      <c r="D134" s="265"/>
      <c r="E134" s="256"/>
      <c r="F134" s="258"/>
      <c r="G134" s="257"/>
      <c r="H134" s="141" t="s">
        <v>316</v>
      </c>
      <c r="I134" s="78"/>
      <c r="T134"/>
      <c r="U134"/>
      <c r="BN134" s="94"/>
    </row>
    <row r="135" spans="1:66" x14ac:dyDescent="0.2">
      <c r="A135" s="96">
        <f t="shared" si="6"/>
        <v>134</v>
      </c>
      <c r="B135" s="264" t="s">
        <v>318</v>
      </c>
      <c r="C135" s="264"/>
      <c r="D135" s="265"/>
      <c r="E135" s="256"/>
      <c r="F135" s="258"/>
      <c r="G135" s="257"/>
      <c r="H135" s="141" t="s">
        <v>316</v>
      </c>
      <c r="I135" s="78"/>
      <c r="T135"/>
      <c r="U135"/>
      <c r="BN135" s="94"/>
    </row>
    <row r="136" spans="1:66" x14ac:dyDescent="0.2">
      <c r="A136" s="96">
        <f t="shared" si="6"/>
        <v>135</v>
      </c>
      <c r="B136" s="264" t="s">
        <v>319</v>
      </c>
      <c r="C136" s="264"/>
      <c r="D136" s="265"/>
      <c r="E136" s="256"/>
      <c r="F136" s="258"/>
      <c r="G136" s="257"/>
      <c r="H136" s="141" t="s">
        <v>316</v>
      </c>
      <c r="I136" s="78"/>
      <c r="T136"/>
      <c r="U136"/>
      <c r="BN136" s="94"/>
    </row>
    <row r="137" spans="1:66" ht="12" customHeight="1" x14ac:dyDescent="0.2">
      <c r="A137" s="96">
        <f t="shared" si="6"/>
        <v>136</v>
      </c>
      <c r="B137" s="264" t="s">
        <v>320</v>
      </c>
      <c r="C137" s="264"/>
      <c r="D137" s="265"/>
      <c r="E137" s="256"/>
      <c r="F137" s="258"/>
      <c r="G137" s="257"/>
      <c r="H137" s="141" t="s">
        <v>316</v>
      </c>
      <c r="I137" s="78"/>
      <c r="T137"/>
      <c r="U137"/>
      <c r="BN137" s="94"/>
    </row>
    <row r="138" spans="1:66" ht="12.75" customHeight="1" x14ac:dyDescent="0.2">
      <c r="A138" s="96">
        <f t="shared" si="6"/>
        <v>137</v>
      </c>
      <c r="B138" s="1"/>
      <c r="C138" s="3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BN138" s="94"/>
    </row>
    <row r="139" spans="1:66" s="187" customFormat="1" ht="18.75" customHeight="1" x14ac:dyDescent="0.3">
      <c r="A139" s="96" t="e">
        <f>#REF!+1</f>
        <v>#REF!</v>
      </c>
      <c r="B139" s="24" t="s">
        <v>501</v>
      </c>
      <c r="C139" s="24"/>
      <c r="D139" s="24"/>
      <c r="E139" s="24"/>
      <c r="F139" s="24"/>
      <c r="G139" s="24"/>
      <c r="H139" s="31"/>
      <c r="I139" s="27"/>
      <c r="J139" s="27"/>
      <c r="K139" s="27"/>
      <c r="L139" s="43"/>
      <c r="M139" s="27"/>
      <c r="N139" s="27"/>
      <c r="O139" s="27"/>
      <c r="P139" s="27"/>
      <c r="Q139" s="27"/>
      <c r="R139" s="27"/>
      <c r="S139" s="27"/>
      <c r="T139"/>
      <c r="U139"/>
      <c r="V139" s="188"/>
      <c r="W139" s="94"/>
      <c r="X139" s="94"/>
      <c r="Y139" s="188"/>
      <c r="Z139" s="95"/>
      <c r="AA139" s="95"/>
      <c r="AB139" s="188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4"/>
      <c r="BC139" s="94"/>
      <c r="BD139" s="94"/>
      <c r="BE139" s="94"/>
      <c r="BF139" s="94"/>
      <c r="BG139" s="94"/>
      <c r="BH139" s="95"/>
      <c r="BI139" s="94"/>
      <c r="BJ139" s="94"/>
      <c r="BK139" s="94"/>
      <c r="BL139" s="95"/>
      <c r="BM139" s="95"/>
      <c r="BN139" s="95"/>
    </row>
    <row r="140" spans="1:66" s="187" customFormat="1" ht="12.75" customHeight="1" x14ac:dyDescent="0.2">
      <c r="A140" s="96" t="e">
        <f t="shared" si="6"/>
        <v>#REF!</v>
      </c>
      <c r="B140" s="264" t="s">
        <v>321</v>
      </c>
      <c r="C140" s="264"/>
      <c r="D140" s="264"/>
      <c r="E140" s="31" t="s">
        <v>499</v>
      </c>
      <c r="F140" s="31"/>
      <c r="G140" s="31"/>
      <c r="H140" s="31"/>
      <c r="I140" s="27"/>
      <c r="J140" s="27"/>
      <c r="K140" s="27" t="s">
        <v>322</v>
      </c>
      <c r="L140" s="286" t="str">
        <f>$D$1</f>
        <v>PEP12014044</v>
      </c>
      <c r="M140" s="287"/>
      <c r="N140" s="27"/>
      <c r="O140" s="27"/>
      <c r="P140" s="27"/>
      <c r="Q140" s="27"/>
      <c r="R140" s="27"/>
      <c r="S140" s="27"/>
      <c r="V140" s="188"/>
      <c r="W140" s="188"/>
      <c r="X140" s="188"/>
      <c r="Y140" s="188"/>
      <c r="Z140" s="95"/>
      <c r="AA140" s="95"/>
      <c r="AB140" s="188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</row>
    <row r="141" spans="1:66" s="187" customFormat="1" ht="12.75" customHeight="1" x14ac:dyDescent="0.2">
      <c r="A141" s="96" t="e">
        <f t="shared" si="6"/>
        <v>#REF!</v>
      </c>
      <c r="B141" s="264" t="s">
        <v>323</v>
      </c>
      <c r="C141" s="294"/>
      <c r="D141" s="265"/>
      <c r="E141" s="11"/>
      <c r="F141" s="9" t="str">
        <f>AH7</f>
        <v>m</v>
      </c>
      <c r="G141" s="31"/>
      <c r="H141" s="31"/>
      <c r="I141" s="27"/>
      <c r="J141" s="27"/>
      <c r="K141" s="98" t="s">
        <v>324</v>
      </c>
      <c r="L141" s="31" t="str">
        <f>$E$21&amp;" "&amp;$E$22</f>
        <v>IC14SHISuckLRIrrigKnockin IC-1183</v>
      </c>
      <c r="M141" s="31"/>
      <c r="N141" s="27"/>
      <c r="O141" s="27"/>
      <c r="P141" s="27"/>
      <c r="Q141" s="27"/>
      <c r="R141" s="27"/>
      <c r="S141" s="27"/>
      <c r="V141" s="188"/>
      <c r="W141" s="188"/>
      <c r="X141" s="188"/>
      <c r="Y141" s="188"/>
      <c r="Z141" s="95"/>
      <c r="AA141" s="95"/>
      <c r="AB141" s="188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</row>
    <row r="142" spans="1:66" s="187" customFormat="1" ht="12.75" customHeight="1" x14ac:dyDescent="0.2">
      <c r="A142" s="96" t="e">
        <f t="shared" si="6"/>
        <v>#REF!</v>
      </c>
      <c r="B142" s="264" t="s">
        <v>325</v>
      </c>
      <c r="C142" s="264"/>
      <c r="D142" s="265"/>
      <c r="E142" s="11"/>
      <c r="F142" s="33"/>
      <c r="G142" s="31"/>
      <c r="H142" s="31"/>
      <c r="I142" s="27"/>
      <c r="J142" s="27"/>
      <c r="K142" s="98" t="s">
        <v>184</v>
      </c>
      <c r="L142" s="288" t="str">
        <f>IF($E$31="","",$E$31)</f>
        <v>Lady Rosetta</v>
      </c>
      <c r="M142" s="288"/>
      <c r="N142" s="27"/>
      <c r="O142" s="27"/>
      <c r="P142" s="27"/>
      <c r="Q142" s="27"/>
      <c r="R142" s="27"/>
      <c r="S142" s="27"/>
      <c r="V142" s="188"/>
      <c r="W142" s="188"/>
      <c r="X142" s="188"/>
      <c r="Y142" s="188"/>
      <c r="Z142" s="188"/>
      <c r="AA142" s="188"/>
      <c r="AB142" s="188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95"/>
    </row>
    <row r="143" spans="1:66" s="187" customFormat="1" ht="12.75" customHeight="1" x14ac:dyDescent="0.2">
      <c r="A143" s="96" t="e">
        <f t="shared" si="6"/>
        <v>#REF!</v>
      </c>
      <c r="B143" s="264" t="s">
        <v>326</v>
      </c>
      <c r="C143" s="264"/>
      <c r="D143" s="264"/>
      <c r="E143" s="81">
        <v>41779</v>
      </c>
      <c r="F143" s="33"/>
      <c r="G143" s="31"/>
      <c r="H143" s="31"/>
      <c r="I143" s="27"/>
      <c r="J143" s="27"/>
      <c r="K143" s="98"/>
      <c r="L143" s="27"/>
      <c r="M143" s="27"/>
      <c r="N143" s="27"/>
      <c r="O143" s="27"/>
      <c r="P143" s="27"/>
      <c r="Q143" s="27"/>
      <c r="R143" s="27"/>
      <c r="S143" s="27"/>
      <c r="V143" s="188"/>
      <c r="W143" s="188"/>
      <c r="X143" s="188"/>
      <c r="Y143" s="188"/>
      <c r="Z143" s="188"/>
      <c r="AA143" s="188"/>
      <c r="AB143" s="188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95"/>
    </row>
    <row r="144" spans="1:66" s="187" customFormat="1" ht="12.75" customHeight="1" x14ac:dyDescent="0.2">
      <c r="A144" s="96" t="e">
        <f t="shared" si="6"/>
        <v>#REF!</v>
      </c>
      <c r="B144" s="31"/>
      <c r="C144" s="142"/>
      <c r="D144" s="143" t="s">
        <v>327</v>
      </c>
      <c r="E144" s="144" t="s">
        <v>328</v>
      </c>
      <c r="F144" s="144" t="s">
        <v>329</v>
      </c>
      <c r="G144" s="144" t="s">
        <v>330</v>
      </c>
      <c r="H144" s="144" t="s">
        <v>331</v>
      </c>
      <c r="I144" s="144" t="s">
        <v>332</v>
      </c>
      <c r="J144" s="144" t="s">
        <v>333</v>
      </c>
      <c r="K144" s="144" t="s">
        <v>334</v>
      </c>
      <c r="L144" s="144" t="s">
        <v>335</v>
      </c>
      <c r="M144" s="144" t="s">
        <v>336</v>
      </c>
      <c r="N144" s="27"/>
      <c r="O144" s="27"/>
      <c r="P144" s="27"/>
      <c r="Q144" s="27"/>
      <c r="R144" s="27"/>
      <c r="S144" s="27"/>
      <c r="V144" s="188"/>
      <c r="W144" s="188"/>
      <c r="X144" s="188"/>
      <c r="Y144" s="188"/>
      <c r="Z144" s="188"/>
      <c r="AA144" s="188"/>
      <c r="AB144" s="188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4"/>
      <c r="AX144" s="94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95"/>
    </row>
    <row r="145" spans="1:66" s="187" customFormat="1" ht="12.75" customHeight="1" x14ac:dyDescent="0.2">
      <c r="A145" s="96" t="e">
        <f t="shared" si="6"/>
        <v>#REF!</v>
      </c>
      <c r="B145" s="31"/>
      <c r="C145" s="145" t="s">
        <v>337</v>
      </c>
      <c r="D145" s="82"/>
      <c r="E145" s="83"/>
      <c r="F145" s="83"/>
      <c r="G145" s="83"/>
      <c r="H145" s="84"/>
      <c r="I145" s="84"/>
      <c r="J145" s="84"/>
      <c r="K145" s="84"/>
      <c r="L145" s="84"/>
      <c r="M145" s="84"/>
      <c r="N145" s="27"/>
      <c r="O145" s="27"/>
      <c r="P145" s="27"/>
      <c r="Q145" s="27"/>
      <c r="R145" s="27"/>
      <c r="S145" s="27"/>
      <c r="V145" s="188"/>
      <c r="W145" s="188"/>
      <c r="X145" s="188"/>
      <c r="Y145" s="188"/>
      <c r="Z145" s="188"/>
      <c r="AA145" s="188"/>
      <c r="AB145" s="188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95"/>
    </row>
    <row r="146" spans="1:66" x14ac:dyDescent="0.2">
      <c r="A146" s="96" t="e">
        <f t="shared" si="6"/>
        <v>#REF!</v>
      </c>
      <c r="B146" s="31"/>
      <c r="C146" s="146" t="s">
        <v>338</v>
      </c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27"/>
      <c r="O146" s="27"/>
      <c r="P146" s="27"/>
      <c r="Q146" s="27"/>
      <c r="R146" s="27"/>
      <c r="S146" s="27"/>
      <c r="T146" s="187"/>
      <c r="U146" s="187"/>
      <c r="W146" s="188"/>
      <c r="X146" s="188"/>
      <c r="Z146" s="188"/>
      <c r="AA146" s="188"/>
      <c r="AC146" s="95"/>
      <c r="AD146" s="95"/>
      <c r="AE146" s="95"/>
      <c r="AF146" s="95"/>
      <c r="AG146" s="95"/>
      <c r="AH146" s="95"/>
      <c r="AI146" s="95"/>
      <c r="AJ146" s="95"/>
      <c r="AK146" s="95"/>
      <c r="AM146" s="95"/>
      <c r="AN146" s="95"/>
      <c r="AS146" s="95"/>
      <c r="AT146" s="95"/>
      <c r="AU146" s="95"/>
      <c r="AW146" s="95"/>
      <c r="AX146" s="95"/>
      <c r="BB146" s="95"/>
      <c r="BC146" s="95"/>
      <c r="BD146" s="95"/>
      <c r="BE146" s="95"/>
      <c r="BF146" s="95"/>
      <c r="BG146" s="95"/>
      <c r="BI146" s="95"/>
      <c r="BJ146" s="95"/>
      <c r="BK146" s="95"/>
      <c r="BL146" s="95"/>
      <c r="BN146" s="94"/>
    </row>
    <row r="147" spans="1:66" s="187" customFormat="1" ht="12.75" customHeight="1" x14ac:dyDescent="0.2">
      <c r="A147" s="96" t="e">
        <f t="shared" si="6"/>
        <v>#REF!</v>
      </c>
      <c r="B147" s="31"/>
      <c r="C147" s="146" t="s">
        <v>339</v>
      </c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27"/>
      <c r="O147" s="27"/>
      <c r="P147" s="27"/>
      <c r="Q147" s="27"/>
      <c r="R147" s="27"/>
      <c r="S147" s="27"/>
      <c r="T147"/>
      <c r="U147"/>
      <c r="V147" s="95"/>
      <c r="W147" s="94"/>
      <c r="X147" s="94"/>
      <c r="Y147" s="95"/>
      <c r="Z147" s="188"/>
      <c r="AA147" s="188"/>
      <c r="AB147" s="95"/>
      <c r="AC147" s="94"/>
      <c r="AD147" s="94"/>
      <c r="AE147" s="94"/>
      <c r="AF147" s="94"/>
      <c r="AG147" s="94"/>
      <c r="AH147" s="94"/>
      <c r="AI147" s="94"/>
      <c r="AJ147" s="94"/>
      <c r="AK147" s="94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4"/>
      <c r="BC147" s="94"/>
      <c r="BD147" s="94"/>
      <c r="BE147" s="94"/>
      <c r="BF147" s="94"/>
      <c r="BG147" s="94"/>
      <c r="BH147" s="95"/>
      <c r="BI147" s="95"/>
      <c r="BJ147" s="95"/>
      <c r="BK147" s="95"/>
      <c r="BL147" s="94"/>
      <c r="BM147" s="95"/>
      <c r="BN147" s="95"/>
    </row>
    <row r="148" spans="1:66" s="187" customFormat="1" ht="12.75" customHeight="1" x14ac:dyDescent="0.2">
      <c r="A148" s="96" t="e">
        <f t="shared" si="6"/>
        <v>#REF!</v>
      </c>
      <c r="B148" s="31"/>
      <c r="C148" s="146" t="s">
        <v>340</v>
      </c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27"/>
      <c r="O148" s="27"/>
      <c r="P148" s="27"/>
      <c r="Q148" s="27"/>
      <c r="R148" s="27"/>
      <c r="S148" s="27"/>
      <c r="V148" s="95"/>
      <c r="W148" s="95"/>
      <c r="X148" s="95"/>
      <c r="Y148" s="95"/>
      <c r="Z148" s="188"/>
      <c r="AA148" s="188"/>
      <c r="AB148" s="95"/>
      <c r="AC148" s="94"/>
      <c r="AD148" s="94"/>
      <c r="AE148" s="94"/>
      <c r="AF148" s="94"/>
      <c r="AG148" s="94"/>
      <c r="AH148" s="94"/>
      <c r="AI148" s="94"/>
      <c r="AJ148" s="94"/>
      <c r="AK148" s="94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4"/>
      <c r="BL148" s="94"/>
      <c r="BM148" s="95"/>
      <c r="BN148" s="95"/>
    </row>
    <row r="149" spans="1:66" s="187" customFormat="1" ht="12.75" customHeight="1" x14ac:dyDescent="0.2">
      <c r="A149" s="96" t="e">
        <f t="shared" si="6"/>
        <v>#REF!</v>
      </c>
      <c r="B149" s="31"/>
      <c r="C149" s="146" t="s">
        <v>341</v>
      </c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27"/>
      <c r="O149" s="27"/>
      <c r="P149" s="27"/>
      <c r="Q149" s="27"/>
      <c r="R149" s="27"/>
      <c r="S149" s="27"/>
      <c r="V149" s="188"/>
      <c r="W149" s="95"/>
      <c r="X149" s="95"/>
      <c r="Y149" s="188"/>
      <c r="Z149" s="188"/>
      <c r="AA149" s="188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4"/>
      <c r="AT149" s="94"/>
      <c r="AU149" s="94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4"/>
      <c r="BL149" s="95"/>
      <c r="BM149" s="95"/>
      <c r="BN149" s="95"/>
    </row>
    <row r="150" spans="1:66" s="187" customFormat="1" ht="12.75" customHeight="1" x14ac:dyDescent="0.2">
      <c r="A150" s="96" t="e">
        <f t="shared" si="6"/>
        <v>#REF!</v>
      </c>
      <c r="B150" s="31"/>
      <c r="C150" s="146" t="s">
        <v>342</v>
      </c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48"/>
      <c r="O150" s="48"/>
      <c r="P150" s="48"/>
      <c r="Q150" s="48"/>
      <c r="R150" s="48"/>
      <c r="S150" s="48"/>
      <c r="V150" s="94"/>
      <c r="W150" s="188"/>
      <c r="X150" s="188"/>
      <c r="Y150" s="94"/>
      <c r="Z150" s="188"/>
      <c r="AA150" s="188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4"/>
      <c r="BJ150" s="94"/>
      <c r="BK150" s="95"/>
      <c r="BL150" s="95"/>
      <c r="BM150" s="95"/>
      <c r="BN150" s="95"/>
    </row>
    <row r="151" spans="1:66" s="187" customFormat="1" ht="12.75" customHeight="1" x14ac:dyDescent="0.2">
      <c r="A151" s="96" t="e">
        <f t="shared" si="6"/>
        <v>#REF!</v>
      </c>
      <c r="B151" s="31"/>
      <c r="C151" s="145" t="s">
        <v>343</v>
      </c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48"/>
      <c r="O151" s="48"/>
      <c r="P151" s="48"/>
      <c r="Q151" s="48"/>
      <c r="R151" s="48"/>
      <c r="S151" s="48"/>
      <c r="V151" s="95"/>
      <c r="W151" s="94"/>
      <c r="X151" s="94"/>
      <c r="Y151" s="95"/>
      <c r="Z151" s="188"/>
      <c r="AA151" s="188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4"/>
      <c r="BJ151" s="94"/>
      <c r="BK151" s="95"/>
      <c r="BL151" s="95"/>
      <c r="BM151" s="95"/>
      <c r="BN151" s="95"/>
    </row>
    <row r="152" spans="1:66" s="187" customFormat="1" ht="12.75" customHeight="1" x14ac:dyDescent="0.2">
      <c r="A152" s="96" t="e">
        <f t="shared" si="6"/>
        <v>#REF!</v>
      </c>
      <c r="B152" s="31"/>
      <c r="C152" s="49"/>
      <c r="D152" s="88">
        <f>COUNT(D146:D151)</f>
        <v>0</v>
      </c>
      <c r="E152" s="88">
        <f t="shared" ref="E152:M152" si="7">COUNT(E146:E151)</f>
        <v>0</v>
      </c>
      <c r="F152" s="88">
        <f t="shared" si="7"/>
        <v>0</v>
      </c>
      <c r="G152" s="88">
        <f t="shared" si="7"/>
        <v>0</v>
      </c>
      <c r="H152" s="88">
        <f t="shared" si="7"/>
        <v>0</v>
      </c>
      <c r="I152" s="88">
        <f t="shared" si="7"/>
        <v>0</v>
      </c>
      <c r="J152" s="88">
        <f t="shared" si="7"/>
        <v>0</v>
      </c>
      <c r="K152" s="88">
        <f t="shared" si="7"/>
        <v>0</v>
      </c>
      <c r="L152" s="88">
        <f t="shared" si="7"/>
        <v>0</v>
      </c>
      <c r="M152" s="88">
        <f t="shared" si="7"/>
        <v>0</v>
      </c>
      <c r="N152" s="48"/>
      <c r="O152" s="300" t="s">
        <v>502</v>
      </c>
      <c r="P152" s="301"/>
      <c r="Q152" s="302"/>
      <c r="R152" s="48"/>
      <c r="S152" s="48"/>
      <c r="V152" s="95"/>
      <c r="W152" s="95"/>
      <c r="X152" s="95"/>
      <c r="Y152" s="95"/>
      <c r="Z152" s="188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95"/>
    </row>
    <row r="153" spans="1:66" s="187" customFormat="1" ht="12.75" customHeight="1" x14ac:dyDescent="0.2">
      <c r="A153" s="96" t="e">
        <f t="shared" si="6"/>
        <v>#REF!</v>
      </c>
      <c r="B153" s="31"/>
      <c r="C153" s="142"/>
      <c r="D153" s="144" t="s">
        <v>344</v>
      </c>
      <c r="E153" s="144" t="s">
        <v>345</v>
      </c>
      <c r="F153" s="144" t="s">
        <v>346</v>
      </c>
      <c r="G153" s="144" t="s">
        <v>347</v>
      </c>
      <c r="H153" s="144" t="s">
        <v>348</v>
      </c>
      <c r="I153" s="144" t="s">
        <v>349</v>
      </c>
      <c r="J153" s="144" t="s">
        <v>350</v>
      </c>
      <c r="K153" s="144" t="s">
        <v>351</v>
      </c>
      <c r="L153" s="144" t="s">
        <v>352</v>
      </c>
      <c r="M153" s="144" t="s">
        <v>353</v>
      </c>
      <c r="N153" s="48"/>
      <c r="O153" s="148"/>
      <c r="P153" s="149" t="s">
        <v>327</v>
      </c>
      <c r="Q153" s="149" t="s">
        <v>500</v>
      </c>
      <c r="R153" s="48"/>
      <c r="S153" s="48"/>
      <c r="V153" s="95"/>
      <c r="W153" s="95"/>
      <c r="X153" s="95"/>
      <c r="Y153" s="95"/>
      <c r="Z153" s="94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95"/>
    </row>
    <row r="154" spans="1:66" s="187" customFormat="1" ht="12.75" customHeight="1" x14ac:dyDescent="0.2">
      <c r="A154" s="96" t="e">
        <f t="shared" si="6"/>
        <v>#REF!</v>
      </c>
      <c r="B154" s="31"/>
      <c r="C154" s="145" t="s">
        <v>337</v>
      </c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48"/>
      <c r="O154" s="150" t="s">
        <v>337</v>
      </c>
      <c r="P154" s="86"/>
      <c r="Q154" s="86"/>
      <c r="R154" s="48"/>
      <c r="S154" s="48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95"/>
    </row>
    <row r="155" spans="1:66" s="187" customFormat="1" ht="12.75" customHeight="1" x14ac:dyDescent="0.2">
      <c r="A155" s="96" t="e">
        <f t="shared" si="6"/>
        <v>#REF!</v>
      </c>
      <c r="B155" s="31"/>
      <c r="C155" s="146" t="s">
        <v>338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48"/>
      <c r="O155" s="151" t="s">
        <v>338</v>
      </c>
      <c r="P155" s="87"/>
      <c r="Q155" s="87"/>
      <c r="R155" s="48"/>
      <c r="S155" s="48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95"/>
    </row>
    <row r="156" spans="1:66" s="187" customFormat="1" ht="12.75" customHeight="1" x14ac:dyDescent="0.2">
      <c r="A156" s="96" t="e">
        <f t="shared" si="6"/>
        <v>#REF!</v>
      </c>
      <c r="B156" s="31"/>
      <c r="C156" s="146" t="s">
        <v>339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48"/>
      <c r="O156" s="151" t="s">
        <v>339</v>
      </c>
      <c r="P156" s="87"/>
      <c r="Q156" s="87"/>
      <c r="R156" s="48"/>
      <c r="S156" s="48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4"/>
      <c r="AN156" s="94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95"/>
    </row>
    <row r="157" spans="1:66" s="187" customFormat="1" ht="12.75" customHeight="1" x14ac:dyDescent="0.2">
      <c r="A157" s="96" t="e">
        <f t="shared" si="6"/>
        <v>#REF!</v>
      </c>
      <c r="B157" s="31"/>
      <c r="C157" s="146" t="s">
        <v>340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48"/>
      <c r="O157" s="151" t="s">
        <v>340</v>
      </c>
      <c r="P157" s="87"/>
      <c r="Q157" s="87"/>
      <c r="R157" s="48"/>
      <c r="S157" s="48"/>
      <c r="V157" s="95"/>
      <c r="W157" s="95"/>
      <c r="X157" s="95"/>
      <c r="Y157" s="95"/>
      <c r="Z157" s="95"/>
      <c r="AA157" s="95"/>
      <c r="AB157" s="188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95"/>
    </row>
    <row r="158" spans="1:66" s="187" customFormat="1" ht="12.75" customHeight="1" x14ac:dyDescent="0.2">
      <c r="A158" s="96" t="e">
        <f t="shared" si="6"/>
        <v>#REF!</v>
      </c>
      <c r="B158" s="31"/>
      <c r="C158" s="146" t="s">
        <v>341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48"/>
      <c r="O158" s="151" t="s">
        <v>341</v>
      </c>
      <c r="P158" s="87"/>
      <c r="Q158" s="87"/>
      <c r="R158" s="48"/>
      <c r="S158" s="48"/>
      <c r="V158" s="95"/>
      <c r="W158" s="95"/>
      <c r="X158" s="95"/>
      <c r="Y158" s="95"/>
      <c r="Z158" s="95"/>
      <c r="AA158" s="188"/>
      <c r="AB158" s="188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95"/>
    </row>
    <row r="159" spans="1:66" s="187" customFormat="1" ht="12.75" customHeight="1" x14ac:dyDescent="0.2">
      <c r="A159" s="96" t="e">
        <f t="shared" si="6"/>
        <v>#REF!</v>
      </c>
      <c r="B159" s="31"/>
      <c r="C159" s="146" t="s">
        <v>342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48"/>
      <c r="O159" s="151" t="s">
        <v>342</v>
      </c>
      <c r="P159" s="87"/>
      <c r="Q159" s="87"/>
      <c r="R159" s="48"/>
      <c r="S159" s="48"/>
      <c r="V159" s="95"/>
      <c r="W159" s="95"/>
      <c r="X159" s="95"/>
      <c r="Y159" s="95"/>
      <c r="Z159" s="95"/>
      <c r="AA159" s="188"/>
      <c r="AB159" s="188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95"/>
    </row>
    <row r="160" spans="1:66" s="187" customFormat="1" ht="12.75" customHeight="1" x14ac:dyDescent="0.2">
      <c r="A160" s="96" t="e">
        <f t="shared" si="6"/>
        <v>#REF!</v>
      </c>
      <c r="B160" s="31"/>
      <c r="C160" s="145" t="s">
        <v>343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"/>
      <c r="O160" s="150" t="s">
        <v>343</v>
      </c>
      <c r="P160" s="87"/>
      <c r="Q160" s="87"/>
      <c r="R160" s="1"/>
      <c r="S160" s="1"/>
      <c r="V160" s="95"/>
      <c r="W160" s="95"/>
      <c r="X160" s="95"/>
      <c r="Y160" s="95"/>
      <c r="Z160" s="95"/>
      <c r="AA160" s="188"/>
      <c r="AB160" s="188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95"/>
    </row>
    <row r="161" spans="1:66" s="187" customFormat="1" ht="12.75" customHeight="1" x14ac:dyDescent="0.2">
      <c r="A161" s="96" t="e">
        <f t="shared" si="6"/>
        <v>#REF!</v>
      </c>
      <c r="B161" s="31"/>
      <c r="C161" s="49"/>
      <c r="D161" s="88">
        <f>COUNT(D155:D160)</f>
        <v>0</v>
      </c>
      <c r="E161" s="88">
        <f t="shared" ref="E161:M161" si="8">COUNT(E155:E160)</f>
        <v>0</v>
      </c>
      <c r="F161" s="88">
        <f t="shared" si="8"/>
        <v>0</v>
      </c>
      <c r="G161" s="88">
        <f t="shared" si="8"/>
        <v>0</v>
      </c>
      <c r="H161" s="88">
        <f t="shared" si="8"/>
        <v>0</v>
      </c>
      <c r="I161" s="88">
        <f t="shared" si="8"/>
        <v>0</v>
      </c>
      <c r="J161" s="88">
        <f t="shared" si="8"/>
        <v>0</v>
      </c>
      <c r="K161" s="88">
        <f t="shared" si="8"/>
        <v>0</v>
      </c>
      <c r="L161" s="88">
        <f t="shared" si="8"/>
        <v>0</v>
      </c>
      <c r="M161" s="88">
        <f t="shared" si="8"/>
        <v>0</v>
      </c>
      <c r="N161" s="27"/>
      <c r="O161" s="27"/>
      <c r="P161" s="88">
        <f>COUNT(P155:P160)</f>
        <v>0</v>
      </c>
      <c r="Q161" s="88">
        <f>COUNT(Q155:Q160)</f>
        <v>0</v>
      </c>
      <c r="R161" s="27"/>
      <c r="S161" s="27"/>
      <c r="V161" s="95"/>
      <c r="W161" s="95"/>
      <c r="X161" s="95"/>
      <c r="Y161" s="95"/>
      <c r="Z161" s="95"/>
      <c r="AA161" s="188"/>
      <c r="AB161" s="188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95"/>
    </row>
    <row r="162" spans="1:66" s="187" customFormat="1" ht="18.75" customHeight="1" x14ac:dyDescent="0.3">
      <c r="A162" s="96" t="e">
        <f t="shared" si="6"/>
        <v>#REF!</v>
      </c>
      <c r="B162" s="24" t="s">
        <v>467</v>
      </c>
      <c r="C162" s="24"/>
      <c r="D162" s="24"/>
      <c r="E162" s="24"/>
      <c r="F162" s="24"/>
      <c r="G162" s="24"/>
      <c r="H162" s="25"/>
      <c r="I162" s="25"/>
      <c r="J162" s="1"/>
      <c r="K162" s="1"/>
      <c r="L162" s="1"/>
      <c r="M162" s="1"/>
      <c r="N162" s="27"/>
      <c r="O162" s="27"/>
      <c r="P162" s="27"/>
      <c r="Q162" s="27"/>
      <c r="R162" s="27"/>
      <c r="S162" s="27"/>
      <c r="V162" s="188"/>
      <c r="W162" s="95"/>
      <c r="X162" s="95"/>
      <c r="Y162" s="188"/>
      <c r="Z162" s="95"/>
      <c r="AA162" s="188"/>
      <c r="AB162" s="188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95"/>
    </row>
    <row r="163" spans="1:66" s="187" customFormat="1" ht="12.75" customHeight="1" x14ac:dyDescent="0.2">
      <c r="A163" s="96" t="e">
        <f t="shared" si="6"/>
        <v>#REF!</v>
      </c>
      <c r="B163" s="264" t="s">
        <v>321</v>
      </c>
      <c r="C163" s="264"/>
      <c r="D163" s="264"/>
      <c r="E163" s="31" t="s">
        <v>354</v>
      </c>
      <c r="F163" s="31"/>
      <c r="G163" s="31"/>
      <c r="H163" s="27"/>
      <c r="I163" s="27"/>
      <c r="J163" s="27"/>
      <c r="K163" s="27" t="s">
        <v>322</v>
      </c>
      <c r="L163" s="286" t="str">
        <f>$D$1</f>
        <v>PEP12014044</v>
      </c>
      <c r="M163" s="287"/>
      <c r="N163" s="27"/>
      <c r="O163" s="27"/>
      <c r="P163" s="27"/>
      <c r="Q163" s="27"/>
      <c r="R163" s="27"/>
      <c r="S163" s="27"/>
      <c r="V163" s="188"/>
      <c r="W163" s="188"/>
      <c r="X163" s="188"/>
      <c r="Y163" s="188"/>
      <c r="Z163" s="188"/>
      <c r="AA163" s="188"/>
      <c r="AB163" s="188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95"/>
    </row>
    <row r="164" spans="1:66" s="187" customFormat="1" ht="12.75" customHeight="1" x14ac:dyDescent="0.2">
      <c r="A164" s="96" t="e">
        <f t="shared" si="6"/>
        <v>#REF!</v>
      </c>
      <c r="B164" s="30"/>
      <c r="C164" s="30"/>
      <c r="D164" s="30"/>
      <c r="E164" s="31"/>
      <c r="F164" s="31"/>
      <c r="G164" s="31"/>
      <c r="H164" s="27"/>
      <c r="I164" s="27"/>
      <c r="J164" s="27"/>
      <c r="K164" s="27" t="s">
        <v>324</v>
      </c>
      <c r="L164" s="31" t="str">
        <f>$E$21&amp;" "&amp;$E$22</f>
        <v>IC14SHISuckLRIrrigKnockin IC-1183</v>
      </c>
      <c r="M164" s="31"/>
      <c r="N164" s="27"/>
      <c r="O164" s="27"/>
      <c r="P164" s="27"/>
      <c r="Q164" s="27"/>
      <c r="R164" s="27"/>
      <c r="S164" s="27"/>
      <c r="V164" s="188"/>
      <c r="W164" s="188"/>
      <c r="X164" s="188"/>
      <c r="Y164" s="188"/>
      <c r="Z164" s="188"/>
      <c r="AA164" s="188"/>
      <c r="AB164" s="188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95"/>
    </row>
    <row r="165" spans="1:66" s="187" customFormat="1" ht="12.75" customHeight="1" x14ac:dyDescent="0.2">
      <c r="A165" s="96" t="e">
        <f t="shared" si="6"/>
        <v>#REF!</v>
      </c>
      <c r="B165" s="30"/>
      <c r="C165" s="30"/>
      <c r="D165" s="30"/>
      <c r="E165" s="31"/>
      <c r="F165" s="31"/>
      <c r="G165" s="31"/>
      <c r="H165" s="27"/>
      <c r="I165" s="27"/>
      <c r="J165" s="27"/>
      <c r="K165" s="27" t="s">
        <v>184</v>
      </c>
      <c r="L165" s="288" t="str">
        <f>IF($E$31="","",$E$31)</f>
        <v>Lady Rosetta</v>
      </c>
      <c r="M165" s="288"/>
      <c r="N165" s="27"/>
      <c r="O165" s="27"/>
      <c r="P165" s="27"/>
      <c r="Q165" s="27"/>
      <c r="R165" s="27"/>
      <c r="S165" s="27"/>
      <c r="V165" s="188"/>
      <c r="W165" s="188"/>
      <c r="X165" s="188"/>
      <c r="Y165" s="188"/>
      <c r="Z165" s="188"/>
      <c r="AA165" s="188"/>
      <c r="AB165" s="188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95"/>
    </row>
    <row r="166" spans="1:66" s="187" customFormat="1" ht="12.75" customHeight="1" x14ac:dyDescent="0.2">
      <c r="A166" s="96" t="e">
        <f t="shared" si="6"/>
        <v>#REF!</v>
      </c>
      <c r="B166" s="27"/>
      <c r="C166" s="142"/>
      <c r="D166" s="143" t="s">
        <v>327</v>
      </c>
      <c r="E166" s="144" t="s">
        <v>328</v>
      </c>
      <c r="F166" s="144" t="s">
        <v>329</v>
      </c>
      <c r="G166" s="144" t="s">
        <v>330</v>
      </c>
      <c r="H166" s="144" t="s">
        <v>331</v>
      </c>
      <c r="I166" s="144" t="s">
        <v>332</v>
      </c>
      <c r="J166" s="144" t="s">
        <v>333</v>
      </c>
      <c r="K166" s="144" t="s">
        <v>334</v>
      </c>
      <c r="L166" s="144" t="s">
        <v>335</v>
      </c>
      <c r="M166" s="144" t="s">
        <v>336</v>
      </c>
      <c r="N166" s="27"/>
      <c r="O166" s="27"/>
      <c r="P166" s="27"/>
      <c r="Q166" s="27"/>
      <c r="R166" s="27"/>
      <c r="S166" s="27"/>
      <c r="V166" s="188"/>
      <c r="W166" s="188"/>
      <c r="X166" s="188"/>
      <c r="Y166" s="188"/>
      <c r="Z166" s="188"/>
      <c r="AA166" s="188"/>
      <c r="AB166" s="188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4"/>
      <c r="AX166" s="94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95"/>
    </row>
    <row r="167" spans="1:66" s="187" customFormat="1" ht="12.75" customHeight="1" x14ac:dyDescent="0.2">
      <c r="A167" s="96" t="e">
        <f t="shared" si="6"/>
        <v>#REF!</v>
      </c>
      <c r="B167" s="27"/>
      <c r="C167" s="145" t="s">
        <v>293</v>
      </c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27"/>
      <c r="O167" s="27"/>
      <c r="P167" s="27"/>
      <c r="Q167" s="27"/>
      <c r="R167" s="27"/>
      <c r="S167" s="27"/>
      <c r="V167" s="188"/>
      <c r="W167" s="188"/>
      <c r="X167" s="188"/>
      <c r="Y167" s="188"/>
      <c r="Z167" s="188"/>
      <c r="AA167" s="188"/>
      <c r="AB167" s="188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4"/>
      <c r="AX167" s="94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95"/>
    </row>
    <row r="168" spans="1:66" s="187" customFormat="1" ht="12.75" customHeight="1" x14ac:dyDescent="0.2">
      <c r="A168" s="96" t="e">
        <f t="shared" si="6"/>
        <v>#REF!</v>
      </c>
      <c r="B168" s="27"/>
      <c r="C168" s="152" t="s">
        <v>355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7"/>
      <c r="O168" s="27"/>
      <c r="P168" s="27"/>
      <c r="Q168" s="27"/>
      <c r="R168" s="27"/>
      <c r="S168" s="27"/>
      <c r="V168" s="188"/>
      <c r="W168" s="188"/>
      <c r="X168" s="188"/>
      <c r="Y168" s="188"/>
      <c r="Z168" s="188"/>
      <c r="AA168" s="188"/>
      <c r="AB168" s="188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4"/>
      <c r="AX168" s="94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95"/>
    </row>
    <row r="169" spans="1:66" x14ac:dyDescent="0.2">
      <c r="A169" s="96" t="e">
        <f t="shared" si="6"/>
        <v>#REF!</v>
      </c>
      <c r="B169" s="27"/>
      <c r="C169" s="146" t="s">
        <v>338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7"/>
      <c r="O169" s="27"/>
      <c r="P169" s="27"/>
      <c r="Q169" s="27"/>
      <c r="R169" s="27"/>
      <c r="S169" s="27"/>
      <c r="T169" s="187"/>
      <c r="U169" s="187"/>
      <c r="W169" s="188"/>
      <c r="X169" s="188"/>
      <c r="Z169" s="188"/>
      <c r="AA169" s="188"/>
      <c r="AC169" s="95"/>
      <c r="AD169" s="95"/>
      <c r="AE169" s="95"/>
      <c r="AF169" s="95"/>
      <c r="AG169" s="95"/>
      <c r="AH169" s="95"/>
      <c r="AI169" s="95"/>
      <c r="AJ169" s="95"/>
      <c r="AK169" s="95"/>
      <c r="AM169" s="95"/>
      <c r="AN169" s="95"/>
      <c r="AS169" s="95"/>
      <c r="AT169" s="95"/>
      <c r="AU169" s="95"/>
      <c r="AW169" s="95"/>
      <c r="AX169" s="95"/>
      <c r="BB169" s="95"/>
      <c r="BC169" s="95"/>
      <c r="BD169" s="95"/>
      <c r="BE169" s="95"/>
      <c r="BF169" s="95"/>
      <c r="BG169" s="95"/>
      <c r="BI169" s="95"/>
      <c r="BJ169" s="95"/>
      <c r="BK169" s="95"/>
      <c r="BL169" s="95"/>
      <c r="BN169" s="94"/>
    </row>
    <row r="170" spans="1:66" x14ac:dyDescent="0.2">
      <c r="A170" s="96" t="e">
        <f t="shared" si="6"/>
        <v>#REF!</v>
      </c>
      <c r="B170" s="27"/>
      <c r="C170" s="146" t="s">
        <v>339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7"/>
      <c r="O170" s="27"/>
      <c r="P170" s="27"/>
      <c r="Q170" s="27"/>
      <c r="R170" s="27"/>
      <c r="S170" s="27"/>
      <c r="T170"/>
      <c r="U170"/>
      <c r="Z170" s="188"/>
      <c r="AC170" s="95"/>
      <c r="AD170" s="95"/>
      <c r="AE170" s="95"/>
      <c r="AF170" s="95"/>
      <c r="AG170" s="95"/>
      <c r="AH170" s="95"/>
      <c r="AI170" s="95"/>
      <c r="AJ170" s="95"/>
      <c r="AK170" s="95"/>
      <c r="AM170" s="95"/>
      <c r="AN170" s="95"/>
      <c r="AS170" s="95"/>
      <c r="AT170" s="95"/>
      <c r="AU170" s="95"/>
      <c r="AW170" s="95"/>
      <c r="AX170" s="95"/>
      <c r="BI170" s="95"/>
      <c r="BJ170" s="95"/>
      <c r="BK170" s="95"/>
      <c r="BN170" s="94"/>
    </row>
    <row r="171" spans="1:66" s="187" customFormat="1" ht="12.75" customHeight="1" x14ac:dyDescent="0.2">
      <c r="A171" s="96" t="e">
        <f t="shared" si="6"/>
        <v>#REF!</v>
      </c>
      <c r="B171" s="27"/>
      <c r="C171" s="146" t="s">
        <v>340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7"/>
      <c r="O171" s="27"/>
      <c r="P171" s="27"/>
      <c r="Q171" s="27"/>
      <c r="R171" s="27"/>
      <c r="S171" s="27"/>
      <c r="T171"/>
      <c r="U171"/>
      <c r="V171" s="188"/>
      <c r="W171" s="94"/>
      <c r="X171" s="94"/>
      <c r="Y171" s="188"/>
      <c r="Z171" s="188"/>
      <c r="AA171" s="188"/>
      <c r="AB171" s="95"/>
      <c r="AC171" s="94"/>
      <c r="AD171" s="94"/>
      <c r="AE171" s="94"/>
      <c r="AF171" s="94"/>
      <c r="AG171" s="94"/>
      <c r="AH171" s="94"/>
      <c r="AI171" s="94"/>
      <c r="AJ171" s="94"/>
      <c r="AK171" s="94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4"/>
      <c r="BC171" s="94"/>
      <c r="BD171" s="94"/>
      <c r="BE171" s="94"/>
      <c r="BF171" s="94"/>
      <c r="BG171" s="94"/>
      <c r="BH171" s="94"/>
      <c r="BI171" s="95"/>
      <c r="BJ171" s="95"/>
      <c r="BK171" s="94"/>
      <c r="BL171" s="95"/>
      <c r="BM171" s="95"/>
      <c r="BN171" s="95"/>
    </row>
    <row r="172" spans="1:66" s="187" customFormat="1" ht="12.75" customHeight="1" x14ac:dyDescent="0.2">
      <c r="A172" s="96" t="e">
        <f t="shared" si="6"/>
        <v>#REF!</v>
      </c>
      <c r="B172" s="27"/>
      <c r="C172" s="146" t="s">
        <v>341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7"/>
      <c r="O172" s="27"/>
      <c r="P172" s="27"/>
      <c r="Q172" s="27"/>
      <c r="R172" s="27"/>
      <c r="S172" s="27"/>
      <c r="V172" s="188"/>
      <c r="W172" s="188"/>
      <c r="X172" s="188"/>
      <c r="Y172" s="188"/>
      <c r="Z172" s="188"/>
      <c r="AA172" s="188"/>
      <c r="AB172" s="95"/>
      <c r="AC172" s="94"/>
      <c r="AD172" s="94"/>
      <c r="AE172" s="94"/>
      <c r="AF172" s="94"/>
      <c r="AG172" s="94"/>
      <c r="AH172" s="94"/>
      <c r="AI172" s="94"/>
      <c r="AJ172" s="94"/>
      <c r="AK172" s="94"/>
      <c r="AL172" s="95"/>
      <c r="AM172" s="95"/>
      <c r="AN172" s="95"/>
      <c r="AO172" s="95"/>
      <c r="AP172" s="95"/>
      <c r="AQ172" s="95"/>
      <c r="AR172" s="95"/>
      <c r="AS172" s="94"/>
      <c r="AT172" s="94"/>
      <c r="AU172" s="94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4"/>
      <c r="BL172" s="95"/>
      <c r="BM172" s="95"/>
      <c r="BN172" s="95"/>
    </row>
    <row r="173" spans="1:66" s="187" customFormat="1" ht="12.75" customHeight="1" x14ac:dyDescent="0.2">
      <c r="A173" s="96" t="e">
        <f t="shared" si="6"/>
        <v>#REF!</v>
      </c>
      <c r="B173" s="27"/>
      <c r="C173" s="146" t="s">
        <v>342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48"/>
      <c r="O173" s="48"/>
      <c r="P173" s="48"/>
      <c r="Q173" s="48"/>
      <c r="R173" s="48"/>
      <c r="S173" s="48"/>
      <c r="V173" s="94"/>
      <c r="W173" s="188"/>
      <c r="X173" s="188"/>
      <c r="Y173" s="94"/>
      <c r="Z173" s="188"/>
      <c r="AA173" s="188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4"/>
      <c r="AT173" s="94"/>
      <c r="AU173" s="94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4"/>
      <c r="BJ173" s="94"/>
      <c r="BK173" s="95"/>
      <c r="BL173" s="95"/>
      <c r="BM173" s="95"/>
      <c r="BN173" s="95"/>
    </row>
    <row r="174" spans="1:66" s="187" customFormat="1" ht="12.75" customHeight="1" x14ac:dyDescent="0.2">
      <c r="A174" s="96" t="e">
        <f t="shared" ref="A174:A237" si="9">A173+1</f>
        <v>#REF!</v>
      </c>
      <c r="B174" s="27"/>
      <c r="C174" s="145" t="s">
        <v>343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48"/>
      <c r="O174" s="48"/>
      <c r="P174" s="48"/>
      <c r="Q174" s="48"/>
      <c r="R174" s="48"/>
      <c r="S174" s="48"/>
      <c r="V174" s="95"/>
      <c r="W174" s="94"/>
      <c r="X174" s="94"/>
      <c r="Y174" s="95"/>
      <c r="Z174" s="188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4"/>
      <c r="BJ174" s="94"/>
      <c r="BK174" s="95"/>
      <c r="BL174" s="95"/>
      <c r="BM174" s="95"/>
      <c r="BN174" s="95"/>
    </row>
    <row r="175" spans="1:66" s="187" customFormat="1" ht="12.75" customHeight="1" x14ac:dyDescent="0.2">
      <c r="A175" s="96" t="e">
        <f t="shared" si="9"/>
        <v>#REF!</v>
      </c>
      <c r="B175" s="27"/>
      <c r="C175" s="49"/>
      <c r="D175" s="88">
        <f t="shared" ref="D175:M175" si="10">COUNT(D169:D174)</f>
        <v>0</v>
      </c>
      <c r="E175" s="88">
        <f t="shared" si="10"/>
        <v>0</v>
      </c>
      <c r="F175" s="88">
        <f t="shared" si="10"/>
        <v>0</v>
      </c>
      <c r="G175" s="88">
        <f t="shared" si="10"/>
        <v>0</v>
      </c>
      <c r="H175" s="88">
        <f t="shared" si="10"/>
        <v>0</v>
      </c>
      <c r="I175" s="88">
        <f t="shared" si="10"/>
        <v>0</v>
      </c>
      <c r="J175" s="88">
        <f t="shared" si="10"/>
        <v>0</v>
      </c>
      <c r="K175" s="88">
        <f t="shared" si="10"/>
        <v>0</v>
      </c>
      <c r="L175" s="88">
        <f t="shared" si="10"/>
        <v>0</v>
      </c>
      <c r="M175" s="88">
        <f t="shared" si="10"/>
        <v>0</v>
      </c>
      <c r="N175" s="48"/>
      <c r="O175" s="48"/>
      <c r="P175" s="48"/>
      <c r="Q175" s="48"/>
      <c r="R175" s="48"/>
      <c r="S175" s="48"/>
      <c r="V175" s="95"/>
      <c r="W175" s="95"/>
      <c r="X175" s="95"/>
      <c r="Y175" s="95"/>
      <c r="Z175" s="94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95"/>
    </row>
    <row r="176" spans="1:66" s="187" customFormat="1" ht="12.75" customHeight="1" x14ac:dyDescent="0.2">
      <c r="A176" s="96" t="e">
        <f t="shared" si="9"/>
        <v>#REF!</v>
      </c>
      <c r="B176" s="27"/>
      <c r="C176" s="142"/>
      <c r="D176" s="144" t="s">
        <v>344</v>
      </c>
      <c r="E176" s="144" t="s">
        <v>345</v>
      </c>
      <c r="F176" s="144" t="s">
        <v>346</v>
      </c>
      <c r="G176" s="144" t="s">
        <v>347</v>
      </c>
      <c r="H176" s="144" t="s">
        <v>348</v>
      </c>
      <c r="I176" s="144" t="s">
        <v>349</v>
      </c>
      <c r="J176" s="144" t="s">
        <v>350</v>
      </c>
      <c r="K176" s="144" t="s">
        <v>351</v>
      </c>
      <c r="L176" s="144" t="s">
        <v>352</v>
      </c>
      <c r="M176" s="144" t="s">
        <v>353</v>
      </c>
      <c r="N176" s="48"/>
      <c r="O176" s="48"/>
      <c r="P176" s="48"/>
      <c r="Q176" s="48"/>
      <c r="R176" s="48"/>
      <c r="S176" s="48"/>
      <c r="V176" s="95"/>
      <c r="W176" s="95"/>
      <c r="X176" s="95"/>
      <c r="Y176" s="95"/>
      <c r="Z176" s="94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95"/>
    </row>
    <row r="177" spans="1:66" s="187" customFormat="1" ht="12.75" customHeight="1" x14ac:dyDescent="0.2">
      <c r="A177" s="96" t="e">
        <f t="shared" si="9"/>
        <v>#REF!</v>
      </c>
      <c r="B177" s="27"/>
      <c r="C177" s="145" t="s">
        <v>293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48"/>
      <c r="O177" s="28"/>
      <c r="P177" s="48"/>
      <c r="Q177" s="48"/>
      <c r="R177" s="48"/>
      <c r="S177" s="48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95"/>
    </row>
    <row r="178" spans="1:66" s="187" customFormat="1" ht="12.75" customHeight="1" x14ac:dyDescent="0.2">
      <c r="A178" s="96" t="e">
        <f t="shared" si="9"/>
        <v>#REF!</v>
      </c>
      <c r="B178" s="27"/>
      <c r="C178" s="152" t="s">
        <v>355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48"/>
      <c r="O178" s="48"/>
      <c r="P178" s="48"/>
      <c r="Q178" s="48"/>
      <c r="R178" s="48"/>
      <c r="S178" s="48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95"/>
    </row>
    <row r="179" spans="1:66" s="187" customFormat="1" ht="12.75" customHeight="1" x14ac:dyDescent="0.2">
      <c r="A179" s="96" t="e">
        <f t="shared" si="9"/>
        <v>#REF!</v>
      </c>
      <c r="B179" s="27"/>
      <c r="C179" s="146" t="s">
        <v>338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48"/>
      <c r="O179" s="48"/>
      <c r="P179" s="48"/>
      <c r="Q179" s="48"/>
      <c r="R179" s="48"/>
      <c r="S179" s="48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95"/>
    </row>
    <row r="180" spans="1:66" s="187" customFormat="1" ht="12.75" customHeight="1" x14ac:dyDescent="0.2">
      <c r="A180" s="96" t="e">
        <f t="shared" si="9"/>
        <v>#REF!</v>
      </c>
      <c r="B180" s="27"/>
      <c r="C180" s="146" t="s">
        <v>339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48"/>
      <c r="O180" s="48"/>
      <c r="P180" s="48"/>
      <c r="Q180" s="48"/>
      <c r="R180" s="48"/>
      <c r="S180" s="48"/>
      <c r="V180" s="95"/>
      <c r="W180" s="95"/>
      <c r="X180" s="95"/>
      <c r="Y180" s="95"/>
      <c r="Z180" s="95"/>
      <c r="AA180" s="95"/>
      <c r="AB180" s="188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4"/>
      <c r="AN180" s="94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95"/>
    </row>
    <row r="181" spans="1:66" s="187" customFormat="1" ht="12.75" customHeight="1" x14ac:dyDescent="0.2">
      <c r="A181" s="96" t="e">
        <f t="shared" si="9"/>
        <v>#REF!</v>
      </c>
      <c r="B181" s="27"/>
      <c r="C181" s="146" t="s">
        <v>340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48"/>
      <c r="O181" s="48"/>
      <c r="P181" s="48"/>
      <c r="Q181" s="48"/>
      <c r="R181" s="48"/>
      <c r="S181" s="48"/>
      <c r="V181" s="95"/>
      <c r="W181" s="95"/>
      <c r="X181" s="95"/>
      <c r="Y181" s="95"/>
      <c r="Z181" s="95"/>
      <c r="AA181" s="188"/>
      <c r="AB181" s="188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4"/>
      <c r="AN181" s="94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95"/>
    </row>
    <row r="182" spans="1:66" s="187" customFormat="1" ht="12.75" customHeight="1" x14ac:dyDescent="0.2">
      <c r="A182" s="96" t="e">
        <f t="shared" si="9"/>
        <v>#REF!</v>
      </c>
      <c r="B182" s="27"/>
      <c r="C182" s="146" t="s">
        <v>341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48"/>
      <c r="O182" s="48"/>
      <c r="P182" s="48"/>
      <c r="Q182" s="48"/>
      <c r="R182" s="48"/>
      <c r="S182" s="48"/>
      <c r="V182" s="95"/>
      <c r="W182" s="95"/>
      <c r="X182" s="95"/>
      <c r="Y182" s="95"/>
      <c r="Z182" s="95"/>
      <c r="AA182" s="188"/>
      <c r="AB182" s="188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95"/>
    </row>
    <row r="183" spans="1:66" s="187" customFormat="1" ht="12.75" customHeight="1" x14ac:dyDescent="0.2">
      <c r="A183" s="96" t="e">
        <f t="shared" si="9"/>
        <v>#REF!</v>
      </c>
      <c r="B183" s="27"/>
      <c r="C183" s="146" t="s">
        <v>342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48"/>
      <c r="O183" s="48"/>
      <c r="P183" s="48"/>
      <c r="Q183" s="48"/>
      <c r="R183" s="48"/>
      <c r="S183" s="48"/>
      <c r="V183" s="95"/>
      <c r="W183" s="95"/>
      <c r="X183" s="95"/>
      <c r="Y183" s="95"/>
      <c r="Z183" s="95"/>
      <c r="AA183" s="188"/>
      <c r="AB183" s="188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95"/>
    </row>
    <row r="184" spans="1:66" s="187" customFormat="1" ht="12.75" customHeight="1" x14ac:dyDescent="0.2">
      <c r="A184" s="96" t="e">
        <f t="shared" si="9"/>
        <v>#REF!</v>
      </c>
      <c r="B184" s="27"/>
      <c r="C184" s="145" t="s">
        <v>343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  <c r="R184" s="1"/>
      <c r="S184" s="1"/>
      <c r="V184" s="95"/>
      <c r="W184" s="95"/>
      <c r="X184" s="95"/>
      <c r="Y184" s="95"/>
      <c r="Z184" s="95"/>
      <c r="AA184" s="188"/>
      <c r="AB184" s="188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95"/>
    </row>
    <row r="185" spans="1:66" s="187" customFormat="1" ht="12.75" customHeight="1" x14ac:dyDescent="0.2">
      <c r="A185" s="96" t="e">
        <f t="shared" si="9"/>
        <v>#REF!</v>
      </c>
      <c r="B185" s="31"/>
      <c r="C185" s="49"/>
      <c r="D185" s="88">
        <f>COUNT(D179:D184)</f>
        <v>0</v>
      </c>
      <c r="E185" s="88">
        <f t="shared" ref="E185:M185" si="11">COUNT(E179:E184)</f>
        <v>0</v>
      </c>
      <c r="F185" s="88">
        <f t="shared" si="11"/>
        <v>0</v>
      </c>
      <c r="G185" s="88">
        <f t="shared" si="11"/>
        <v>0</v>
      </c>
      <c r="H185" s="88">
        <f t="shared" si="11"/>
        <v>0</v>
      </c>
      <c r="I185" s="88">
        <f t="shared" si="11"/>
        <v>0</v>
      </c>
      <c r="J185" s="88">
        <f t="shared" si="11"/>
        <v>0</v>
      </c>
      <c r="K185" s="88">
        <f t="shared" si="11"/>
        <v>0</v>
      </c>
      <c r="L185" s="88">
        <f t="shared" si="11"/>
        <v>0</v>
      </c>
      <c r="M185" s="88">
        <f t="shared" si="11"/>
        <v>0</v>
      </c>
      <c r="N185" s="1"/>
      <c r="O185" s="1"/>
      <c r="P185" s="1"/>
      <c r="Q185" s="1"/>
      <c r="R185" s="1"/>
      <c r="S185" s="1"/>
      <c r="V185" s="188"/>
      <c r="W185" s="95"/>
      <c r="X185" s="95"/>
      <c r="Y185" s="188"/>
      <c r="Z185" s="95"/>
      <c r="AA185" s="188"/>
      <c r="AB185" s="188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95"/>
    </row>
    <row r="186" spans="1:66" s="187" customFormat="1" ht="18.75" customHeight="1" x14ac:dyDescent="0.3">
      <c r="A186" s="96" t="e">
        <f t="shared" si="9"/>
        <v>#REF!</v>
      </c>
      <c r="B186" s="24" t="s">
        <v>468</v>
      </c>
      <c r="C186" s="24"/>
      <c r="D186" s="24"/>
      <c r="E186" s="24"/>
      <c r="F186" s="24"/>
      <c r="G186" s="24"/>
      <c r="H186" s="25"/>
      <c r="I186" s="25"/>
      <c r="J186" s="1"/>
      <c r="K186" s="1"/>
      <c r="L186" s="1"/>
      <c r="M186" s="1"/>
      <c r="N186" s="27"/>
      <c r="O186" s="27"/>
      <c r="P186" s="27"/>
      <c r="Q186" s="27"/>
      <c r="R186" s="27"/>
      <c r="S186" s="27"/>
      <c r="V186" s="188"/>
      <c r="W186" s="188"/>
      <c r="X186" s="188"/>
      <c r="Y186" s="188"/>
      <c r="Z186" s="188"/>
      <c r="AA186" s="188"/>
      <c r="AB186" s="188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95"/>
    </row>
    <row r="187" spans="1:66" s="187" customFormat="1" ht="12.75" customHeight="1" x14ac:dyDescent="0.2">
      <c r="A187" s="96" t="e">
        <f t="shared" si="9"/>
        <v>#REF!</v>
      </c>
      <c r="B187" s="264" t="s">
        <v>321</v>
      </c>
      <c r="C187" s="264"/>
      <c r="D187" s="264"/>
      <c r="E187" s="51" t="s">
        <v>356</v>
      </c>
      <c r="F187" s="1"/>
      <c r="G187" s="1"/>
      <c r="H187" s="1"/>
      <c r="I187" s="1"/>
      <c r="J187" s="1"/>
      <c r="K187" s="27" t="s">
        <v>322</v>
      </c>
      <c r="L187" s="286" t="str">
        <f>$D$1</f>
        <v>PEP12014044</v>
      </c>
      <c r="M187" s="287"/>
      <c r="N187" s="27"/>
      <c r="O187" s="27"/>
      <c r="P187" s="27"/>
      <c r="Q187" s="27"/>
      <c r="R187" s="27"/>
      <c r="S187" s="27"/>
      <c r="V187" s="188"/>
      <c r="W187" s="188"/>
      <c r="X187" s="188"/>
      <c r="Y187" s="188"/>
      <c r="Z187" s="188"/>
      <c r="AA187" s="188"/>
      <c r="AB187" s="188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95"/>
    </row>
    <row r="188" spans="1:66" s="187" customFormat="1" ht="12.75" customHeight="1" x14ac:dyDescent="0.2">
      <c r="A188" s="96" t="e">
        <f t="shared" si="9"/>
        <v>#REF!</v>
      </c>
      <c r="B188" s="30"/>
      <c r="C188" s="30"/>
      <c r="D188" s="30"/>
      <c r="E188" s="51"/>
      <c r="F188" s="1"/>
      <c r="G188" s="1"/>
      <c r="H188" s="1"/>
      <c r="I188" s="1"/>
      <c r="J188" s="1"/>
      <c r="K188" s="27" t="s">
        <v>324</v>
      </c>
      <c r="L188" s="31" t="str">
        <f>$E$21&amp;" "&amp;$E$22</f>
        <v>IC14SHISuckLRIrrigKnockin IC-1183</v>
      </c>
      <c r="M188" s="31"/>
      <c r="N188" s="27"/>
      <c r="O188" s="27"/>
      <c r="P188" s="27"/>
      <c r="Q188" s="27"/>
      <c r="R188" s="27"/>
      <c r="S188" s="27"/>
      <c r="V188" s="188"/>
      <c r="W188" s="188"/>
      <c r="X188" s="188"/>
      <c r="Y188" s="188"/>
      <c r="Z188" s="188"/>
      <c r="AA188" s="188"/>
      <c r="AB188" s="188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95"/>
    </row>
    <row r="189" spans="1:66" s="187" customFormat="1" ht="12.75" customHeight="1" x14ac:dyDescent="0.2">
      <c r="A189" s="96" t="e">
        <f t="shared" si="9"/>
        <v>#REF!</v>
      </c>
      <c r="B189" s="30"/>
      <c r="C189" s="30"/>
      <c r="D189" s="30"/>
      <c r="E189" s="51"/>
      <c r="F189" s="1"/>
      <c r="G189" s="1"/>
      <c r="H189" s="1"/>
      <c r="I189" s="1"/>
      <c r="J189" s="1"/>
      <c r="K189" s="27" t="s">
        <v>184</v>
      </c>
      <c r="L189" s="288" t="str">
        <f>IF($E$31="","",$E$31)</f>
        <v>Lady Rosetta</v>
      </c>
      <c r="M189" s="288"/>
      <c r="N189" s="27"/>
      <c r="O189" s="27"/>
      <c r="P189" s="27"/>
      <c r="Q189" s="27"/>
      <c r="R189" s="27"/>
      <c r="S189" s="27"/>
      <c r="V189" s="188"/>
      <c r="W189" s="188"/>
      <c r="X189" s="188"/>
      <c r="Y189" s="188"/>
      <c r="Z189" s="188"/>
      <c r="AA189" s="188"/>
      <c r="AB189" s="188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95"/>
    </row>
    <row r="190" spans="1:66" s="187" customFormat="1" ht="12.75" customHeight="1" x14ac:dyDescent="0.2">
      <c r="A190" s="96" t="e">
        <f t="shared" si="9"/>
        <v>#REF!</v>
      </c>
      <c r="B190" s="27"/>
      <c r="C190" s="142"/>
      <c r="D190" s="143" t="s">
        <v>327</v>
      </c>
      <c r="E190" s="144" t="s">
        <v>328</v>
      </c>
      <c r="F190" s="144" t="s">
        <v>329</v>
      </c>
      <c r="G190" s="144" t="s">
        <v>330</v>
      </c>
      <c r="H190" s="144" t="s">
        <v>331</v>
      </c>
      <c r="I190" s="144" t="s">
        <v>332</v>
      </c>
      <c r="J190" s="144" t="s">
        <v>333</v>
      </c>
      <c r="K190" s="144" t="s">
        <v>334</v>
      </c>
      <c r="L190" s="144" t="s">
        <v>335</v>
      </c>
      <c r="M190" s="144" t="s">
        <v>336</v>
      </c>
      <c r="N190" s="27"/>
      <c r="O190" s="27"/>
      <c r="P190" s="27"/>
      <c r="Q190" s="27"/>
      <c r="R190" s="27"/>
      <c r="S190" s="27"/>
      <c r="V190" s="188"/>
      <c r="W190" s="188"/>
      <c r="X190" s="188"/>
      <c r="Y190" s="188"/>
      <c r="Z190" s="188"/>
      <c r="AA190" s="188"/>
      <c r="AB190" s="188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4"/>
      <c r="AX190" s="94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95"/>
    </row>
    <row r="191" spans="1:66" s="187" customFormat="1" ht="12.75" customHeight="1" x14ac:dyDescent="0.2">
      <c r="A191" s="96" t="e">
        <f t="shared" si="9"/>
        <v>#REF!</v>
      </c>
      <c r="B191" s="27"/>
      <c r="C191" s="145" t="s">
        <v>293</v>
      </c>
      <c r="D191" s="245">
        <f>E143</f>
        <v>41779</v>
      </c>
      <c r="E191" s="82">
        <v>41781</v>
      </c>
      <c r="F191" s="82">
        <v>41788</v>
      </c>
      <c r="G191" s="82">
        <v>41794</v>
      </c>
      <c r="H191" s="82">
        <v>41803</v>
      </c>
      <c r="I191" s="82">
        <v>41810</v>
      </c>
      <c r="J191" s="82">
        <v>41817</v>
      </c>
      <c r="K191" s="82">
        <v>41823</v>
      </c>
      <c r="L191" s="82">
        <v>41830</v>
      </c>
      <c r="M191" s="82">
        <v>41837</v>
      </c>
      <c r="N191" s="27"/>
      <c r="O191" s="27"/>
      <c r="P191" s="27"/>
      <c r="Q191" s="27"/>
      <c r="R191" s="27"/>
      <c r="S191" s="27"/>
      <c r="V191" s="188"/>
      <c r="W191" s="188"/>
      <c r="X191" s="188"/>
      <c r="Y191" s="188"/>
      <c r="Z191" s="188"/>
      <c r="AA191" s="188"/>
      <c r="AB191" s="188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4"/>
      <c r="AX191" s="94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95"/>
    </row>
    <row r="192" spans="1:66" x14ac:dyDescent="0.2">
      <c r="A192" s="96" t="e">
        <f t="shared" si="9"/>
        <v>#REF!</v>
      </c>
      <c r="B192" s="27"/>
      <c r="C192" s="146" t="s">
        <v>338</v>
      </c>
      <c r="D192" s="246">
        <v>1</v>
      </c>
      <c r="E192" s="14">
        <v>17</v>
      </c>
      <c r="F192" s="14">
        <v>68</v>
      </c>
      <c r="G192" s="14">
        <v>84</v>
      </c>
      <c r="H192" s="14">
        <v>99</v>
      </c>
      <c r="I192" s="14">
        <v>100</v>
      </c>
      <c r="J192" s="14">
        <v>100</v>
      </c>
      <c r="K192" s="14">
        <v>95</v>
      </c>
      <c r="L192" s="14">
        <v>99</v>
      </c>
      <c r="M192" s="14">
        <v>99</v>
      </c>
      <c r="N192" s="27"/>
      <c r="O192" s="27"/>
      <c r="P192" s="27"/>
      <c r="Q192" s="27"/>
      <c r="R192" s="27"/>
      <c r="S192" s="27"/>
      <c r="T192" s="187"/>
      <c r="U192" s="187"/>
      <c r="W192" s="188"/>
      <c r="X192" s="188"/>
      <c r="Z192" s="188"/>
      <c r="AA192" s="188"/>
      <c r="AC192" s="95"/>
      <c r="AD192" s="95"/>
      <c r="AE192" s="95"/>
      <c r="AF192" s="95"/>
      <c r="AG192" s="95"/>
      <c r="AH192" s="95"/>
      <c r="AI192" s="95"/>
      <c r="AJ192" s="95"/>
      <c r="AK192" s="95"/>
      <c r="AM192" s="95"/>
      <c r="AN192" s="95"/>
      <c r="AS192" s="95"/>
      <c r="AT192" s="95"/>
      <c r="AU192" s="95"/>
      <c r="BB192" s="95"/>
      <c r="BC192" s="95"/>
      <c r="BD192" s="95"/>
      <c r="BE192" s="95"/>
      <c r="BF192" s="95"/>
      <c r="BG192" s="95"/>
      <c r="BI192" s="95"/>
      <c r="BJ192" s="95"/>
      <c r="BK192" s="95"/>
      <c r="BL192" s="95"/>
      <c r="BN192" s="94"/>
    </row>
    <row r="193" spans="1:66" x14ac:dyDescent="0.2">
      <c r="A193" s="96" t="e">
        <f t="shared" si="9"/>
        <v>#REF!</v>
      </c>
      <c r="B193" s="27"/>
      <c r="C193" s="146" t="s">
        <v>339</v>
      </c>
      <c r="D193" s="246">
        <v>1</v>
      </c>
      <c r="E193" s="14">
        <v>13</v>
      </c>
      <c r="F193" s="14">
        <v>52</v>
      </c>
      <c r="G193" s="14">
        <v>83</v>
      </c>
      <c r="H193" s="14">
        <v>99</v>
      </c>
      <c r="I193" s="14">
        <v>100</v>
      </c>
      <c r="J193" s="14">
        <v>100</v>
      </c>
      <c r="K193" s="14">
        <v>97</v>
      </c>
      <c r="L193" s="14">
        <v>95</v>
      </c>
      <c r="M193" s="14">
        <v>100</v>
      </c>
      <c r="N193" s="27"/>
      <c r="O193" s="27"/>
      <c r="P193" s="27"/>
      <c r="Q193" s="27"/>
      <c r="R193" s="27"/>
      <c r="S193" s="27"/>
      <c r="T193"/>
      <c r="U193"/>
      <c r="Z193" s="188"/>
      <c r="AC193" s="95"/>
      <c r="AD193" s="95"/>
      <c r="AE193" s="95"/>
      <c r="AF193" s="95"/>
      <c r="AG193" s="95"/>
      <c r="AH193" s="95"/>
      <c r="AI193" s="95"/>
      <c r="AJ193" s="95"/>
      <c r="AK193" s="95"/>
      <c r="AM193" s="95"/>
      <c r="AN193" s="95"/>
      <c r="AS193" s="95"/>
      <c r="AT193" s="95"/>
      <c r="AU193" s="95"/>
      <c r="AW193" s="95"/>
      <c r="AX193" s="95"/>
      <c r="BI193" s="95"/>
      <c r="BJ193" s="95"/>
      <c r="BK193" s="95"/>
      <c r="BN193" s="94"/>
    </row>
    <row r="194" spans="1:66" x14ac:dyDescent="0.2">
      <c r="A194" s="96" t="e">
        <f t="shared" si="9"/>
        <v>#REF!</v>
      </c>
      <c r="B194" s="27"/>
      <c r="C194" s="146" t="s">
        <v>340</v>
      </c>
      <c r="D194" s="246">
        <v>1</v>
      </c>
      <c r="E194" s="14">
        <v>15</v>
      </c>
      <c r="F194" s="14">
        <v>59</v>
      </c>
      <c r="G194" s="14">
        <v>83</v>
      </c>
      <c r="H194" s="14">
        <v>100</v>
      </c>
      <c r="I194" s="14">
        <v>100</v>
      </c>
      <c r="J194" s="14">
        <v>99</v>
      </c>
      <c r="K194" s="14">
        <v>98</v>
      </c>
      <c r="L194" s="14">
        <v>98</v>
      </c>
      <c r="M194" s="14">
        <v>100</v>
      </c>
      <c r="N194" s="27"/>
      <c r="O194" s="27"/>
      <c r="P194" s="27"/>
      <c r="Q194" s="27"/>
      <c r="R194" s="27"/>
      <c r="S194" s="27"/>
      <c r="T194"/>
      <c r="U194"/>
      <c r="Z194" s="188"/>
      <c r="AA194" s="188"/>
      <c r="AM194" s="95"/>
      <c r="AN194" s="95"/>
      <c r="AS194" s="95"/>
      <c r="AT194" s="95"/>
      <c r="AU194" s="95"/>
      <c r="AW194" s="95"/>
      <c r="AX194" s="95"/>
      <c r="BI194" s="95"/>
      <c r="BJ194" s="95"/>
      <c r="BN194" s="94"/>
    </row>
    <row r="195" spans="1:66" s="187" customFormat="1" ht="12.75" customHeight="1" x14ac:dyDescent="0.2">
      <c r="A195" s="96" t="e">
        <f t="shared" si="9"/>
        <v>#REF!</v>
      </c>
      <c r="B195" s="27"/>
      <c r="C195" s="146" t="s">
        <v>341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27"/>
      <c r="O195" s="27"/>
      <c r="P195" s="27"/>
      <c r="Q195" s="27"/>
      <c r="R195" s="27"/>
      <c r="S195" s="27"/>
      <c r="T195"/>
      <c r="U195"/>
      <c r="V195" s="188"/>
      <c r="W195" s="94"/>
      <c r="X195" s="94"/>
      <c r="Y195" s="188"/>
      <c r="Z195" s="188"/>
      <c r="AA195" s="188"/>
      <c r="AB195" s="95"/>
      <c r="AC195" s="94"/>
      <c r="AD195" s="94"/>
      <c r="AE195" s="94"/>
      <c r="AF195" s="94"/>
      <c r="AG195" s="94"/>
      <c r="AH195" s="94"/>
      <c r="AI195" s="94"/>
      <c r="AJ195" s="94"/>
      <c r="AK195" s="94"/>
      <c r="AL195" s="95"/>
      <c r="AM195" s="95"/>
      <c r="AN195" s="95"/>
      <c r="AO195" s="95"/>
      <c r="AP195" s="95"/>
      <c r="AQ195" s="95"/>
      <c r="AR195" s="95"/>
      <c r="AS195" s="94"/>
      <c r="AT195" s="94"/>
      <c r="AU195" s="94"/>
      <c r="AV195" s="95"/>
      <c r="AW195" s="95"/>
      <c r="AX195" s="95"/>
      <c r="AY195" s="95"/>
      <c r="AZ195" s="95"/>
      <c r="BA195" s="95"/>
      <c r="BB195" s="94"/>
      <c r="BC195" s="94"/>
      <c r="BD195" s="94"/>
      <c r="BE195" s="94"/>
      <c r="BF195" s="94"/>
      <c r="BG195" s="94"/>
      <c r="BH195" s="94"/>
      <c r="BI195" s="95"/>
      <c r="BJ195" s="95"/>
      <c r="BK195" s="94"/>
      <c r="BL195" s="95"/>
      <c r="BM195" s="95"/>
      <c r="BN195" s="95"/>
    </row>
    <row r="196" spans="1:66" s="187" customFormat="1" ht="12.75" customHeight="1" x14ac:dyDescent="0.2">
      <c r="A196" s="96" t="e">
        <f t="shared" si="9"/>
        <v>#REF!</v>
      </c>
      <c r="B196" s="27"/>
      <c r="C196" s="146" t="s">
        <v>342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48"/>
      <c r="O196" s="48"/>
      <c r="P196" s="48"/>
      <c r="Q196" s="48"/>
      <c r="R196" s="48"/>
      <c r="S196" s="48"/>
      <c r="V196" s="94"/>
      <c r="W196" s="188"/>
      <c r="X196" s="188"/>
      <c r="Y196" s="94"/>
      <c r="Z196" s="188"/>
      <c r="AA196" s="188"/>
      <c r="AB196" s="95"/>
      <c r="AC196" s="94"/>
      <c r="AD196" s="94"/>
      <c r="AE196" s="94"/>
      <c r="AF196" s="94"/>
      <c r="AG196" s="94"/>
      <c r="AH196" s="94"/>
      <c r="AI196" s="94"/>
      <c r="AJ196" s="94"/>
      <c r="AK196" s="94"/>
      <c r="AL196" s="95"/>
      <c r="AM196" s="95"/>
      <c r="AN196" s="95"/>
      <c r="AO196" s="95"/>
      <c r="AP196" s="95"/>
      <c r="AQ196" s="95"/>
      <c r="AR196" s="95"/>
      <c r="AS196" s="94"/>
      <c r="AT196" s="94"/>
      <c r="AU196" s="94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4"/>
      <c r="BJ196" s="94"/>
      <c r="BK196" s="94"/>
      <c r="BL196" s="95"/>
      <c r="BM196" s="95"/>
      <c r="BN196" s="95"/>
    </row>
    <row r="197" spans="1:66" s="187" customFormat="1" ht="12.75" customHeight="1" x14ac:dyDescent="0.2">
      <c r="A197" s="96" t="e">
        <f t="shared" si="9"/>
        <v>#REF!</v>
      </c>
      <c r="B197" s="27"/>
      <c r="C197" s="145" t="s">
        <v>343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48"/>
      <c r="O197" s="48"/>
      <c r="P197" s="48"/>
      <c r="Q197" s="48"/>
      <c r="R197" s="48"/>
      <c r="S197" s="48"/>
      <c r="V197" s="94"/>
      <c r="W197" s="94"/>
      <c r="X197" s="94"/>
      <c r="Y197" s="94"/>
      <c r="Z197" s="188"/>
      <c r="AA197" s="188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4"/>
      <c r="AT197" s="94"/>
      <c r="AU197" s="94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4"/>
      <c r="BJ197" s="94"/>
      <c r="BK197" s="95"/>
      <c r="BL197" s="95"/>
      <c r="BM197" s="95"/>
      <c r="BN197" s="95"/>
    </row>
    <row r="198" spans="1:66" s="187" customFormat="1" ht="12.75" customHeight="1" x14ac:dyDescent="0.2">
      <c r="A198" s="96" t="e">
        <f t="shared" si="9"/>
        <v>#REF!</v>
      </c>
      <c r="B198" s="27"/>
      <c r="C198" s="49"/>
      <c r="D198" s="88">
        <f>COUNT(D192:D197)</f>
        <v>3</v>
      </c>
      <c r="E198" s="88">
        <f t="shared" ref="E198:M198" si="12">COUNT(E192:E197)</f>
        <v>3</v>
      </c>
      <c r="F198" s="88">
        <f t="shared" si="12"/>
        <v>3</v>
      </c>
      <c r="G198" s="88">
        <f t="shared" si="12"/>
        <v>3</v>
      </c>
      <c r="H198" s="88">
        <f t="shared" si="12"/>
        <v>3</v>
      </c>
      <c r="I198" s="88">
        <f t="shared" si="12"/>
        <v>3</v>
      </c>
      <c r="J198" s="88">
        <f t="shared" si="12"/>
        <v>3</v>
      </c>
      <c r="K198" s="88">
        <f t="shared" si="12"/>
        <v>3</v>
      </c>
      <c r="L198" s="88">
        <f t="shared" si="12"/>
        <v>3</v>
      </c>
      <c r="M198" s="88">
        <f t="shared" si="12"/>
        <v>3</v>
      </c>
      <c r="N198" s="48"/>
      <c r="O198" s="48"/>
      <c r="P198" s="48"/>
      <c r="Q198" s="48"/>
      <c r="R198" s="48"/>
      <c r="S198" s="48"/>
      <c r="V198" s="95"/>
      <c r="W198" s="94"/>
      <c r="X198" s="94"/>
      <c r="Y198" s="95"/>
      <c r="Z198" s="94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4"/>
      <c r="BJ198" s="94"/>
      <c r="BK198" s="95"/>
      <c r="BL198" s="95"/>
      <c r="BM198" s="95"/>
      <c r="BN198" s="95"/>
    </row>
    <row r="199" spans="1:66" s="187" customFormat="1" ht="12.75" customHeight="1" x14ac:dyDescent="0.2">
      <c r="A199" s="96" t="e">
        <f t="shared" si="9"/>
        <v>#REF!</v>
      </c>
      <c r="B199" s="27"/>
      <c r="C199" s="142"/>
      <c r="D199" s="144" t="s">
        <v>344</v>
      </c>
      <c r="E199" s="144" t="s">
        <v>345</v>
      </c>
      <c r="F199" s="144" t="s">
        <v>346</v>
      </c>
      <c r="G199" s="144" t="s">
        <v>347</v>
      </c>
      <c r="H199" s="144" t="s">
        <v>348</v>
      </c>
      <c r="I199" s="144" t="s">
        <v>349</v>
      </c>
      <c r="J199" s="144" t="s">
        <v>350</v>
      </c>
      <c r="K199" s="144" t="s">
        <v>351</v>
      </c>
      <c r="L199" s="144" t="s">
        <v>352</v>
      </c>
      <c r="M199" s="144" t="s">
        <v>353</v>
      </c>
      <c r="N199" s="48"/>
      <c r="O199" s="48"/>
      <c r="P199" s="48"/>
      <c r="Q199" s="48"/>
      <c r="R199" s="48"/>
      <c r="S199" s="48"/>
      <c r="V199" s="95"/>
      <c r="W199" s="95"/>
      <c r="X199" s="95"/>
      <c r="Y199" s="95"/>
      <c r="Z199" s="94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95"/>
    </row>
    <row r="200" spans="1:66" s="187" customFormat="1" ht="12.75" customHeight="1" x14ac:dyDescent="0.2">
      <c r="A200" s="96" t="e">
        <f t="shared" si="9"/>
        <v>#REF!</v>
      </c>
      <c r="B200" s="27"/>
      <c r="C200" s="145" t="s">
        <v>293</v>
      </c>
      <c r="D200" s="82">
        <v>41844</v>
      </c>
      <c r="E200" s="82">
        <v>41851</v>
      </c>
      <c r="F200" s="82">
        <v>41858</v>
      </c>
      <c r="G200" s="82">
        <v>41865</v>
      </c>
      <c r="H200" s="82">
        <v>41905</v>
      </c>
      <c r="I200" s="82">
        <v>41910</v>
      </c>
      <c r="J200" s="82"/>
      <c r="K200" s="82"/>
      <c r="L200" s="82"/>
      <c r="M200" s="82"/>
      <c r="N200" s="48"/>
      <c r="O200" s="48"/>
      <c r="P200" s="48"/>
      <c r="Q200" s="48"/>
      <c r="R200" s="48"/>
      <c r="S200" s="48"/>
      <c r="V200" s="95"/>
      <c r="W200" s="95"/>
      <c r="X200" s="95"/>
      <c r="Y200" s="95"/>
      <c r="Z200" s="94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95"/>
    </row>
    <row r="201" spans="1:66" s="187" customFormat="1" ht="12.75" customHeight="1" x14ac:dyDescent="0.2">
      <c r="A201" s="96" t="e">
        <f t="shared" si="9"/>
        <v>#REF!</v>
      </c>
      <c r="B201" s="27"/>
      <c r="C201" s="146" t="s">
        <v>338</v>
      </c>
      <c r="D201" s="14">
        <v>96</v>
      </c>
      <c r="E201" s="14">
        <v>87</v>
      </c>
      <c r="F201" s="14">
        <v>89</v>
      </c>
      <c r="G201" s="14">
        <v>79</v>
      </c>
      <c r="H201" s="376">
        <v>22</v>
      </c>
      <c r="I201" s="375">
        <v>0</v>
      </c>
      <c r="J201" s="14"/>
      <c r="K201" s="14"/>
      <c r="L201" s="14"/>
      <c r="M201" s="14"/>
      <c r="N201" s="48"/>
      <c r="O201" s="48"/>
      <c r="P201" s="48"/>
      <c r="Q201" s="48"/>
      <c r="R201" s="48"/>
      <c r="S201" s="48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95"/>
    </row>
    <row r="202" spans="1:66" s="187" customFormat="1" ht="12.75" customHeight="1" x14ac:dyDescent="0.2">
      <c r="A202" s="96" t="e">
        <f t="shared" si="9"/>
        <v>#REF!</v>
      </c>
      <c r="B202" s="27"/>
      <c r="C202" s="146" t="s">
        <v>339</v>
      </c>
      <c r="D202" s="14">
        <v>100</v>
      </c>
      <c r="E202" s="14">
        <v>88</v>
      </c>
      <c r="F202" s="14">
        <v>99</v>
      </c>
      <c r="G202" s="14">
        <v>96</v>
      </c>
      <c r="H202" s="376">
        <v>79</v>
      </c>
      <c r="I202" s="375">
        <v>0</v>
      </c>
      <c r="J202" s="14"/>
      <c r="K202" s="14"/>
      <c r="L202" s="14"/>
      <c r="M202" s="14"/>
      <c r="N202" s="48"/>
      <c r="O202" s="48"/>
      <c r="P202" s="48"/>
      <c r="Q202" s="48"/>
      <c r="R202" s="48"/>
      <c r="S202" s="48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4"/>
      <c r="AN202" s="94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  <c r="BM202" s="95"/>
      <c r="BN202" s="95"/>
    </row>
    <row r="203" spans="1:66" s="187" customFormat="1" ht="12.75" customHeight="1" x14ac:dyDescent="0.2">
      <c r="A203" s="96" t="e">
        <f t="shared" si="9"/>
        <v>#REF!</v>
      </c>
      <c r="B203" s="27"/>
      <c r="C203" s="146" t="s">
        <v>340</v>
      </c>
      <c r="D203" s="14">
        <v>100</v>
      </c>
      <c r="E203" s="14">
        <v>78</v>
      </c>
      <c r="F203" s="14">
        <v>98</v>
      </c>
      <c r="G203" s="14">
        <v>90</v>
      </c>
      <c r="H203" s="376">
        <v>44</v>
      </c>
      <c r="I203" s="375">
        <v>0</v>
      </c>
      <c r="J203" s="14"/>
      <c r="K203" s="14"/>
      <c r="L203" s="14"/>
      <c r="M203" s="14"/>
      <c r="N203" s="48"/>
      <c r="O203" s="48"/>
      <c r="P203" s="48"/>
      <c r="Q203" s="48"/>
      <c r="R203" s="48"/>
      <c r="S203" s="48"/>
      <c r="V203" s="95"/>
      <c r="W203" s="95"/>
      <c r="X203" s="95"/>
      <c r="Y203" s="95"/>
      <c r="Z203" s="95"/>
      <c r="AA203" s="95"/>
      <c r="AB203" s="188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4"/>
      <c r="AN203" s="94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  <c r="BM203" s="95"/>
      <c r="BN203" s="95"/>
    </row>
    <row r="204" spans="1:66" s="187" customFormat="1" ht="12.75" customHeight="1" x14ac:dyDescent="0.2">
      <c r="A204" s="96" t="e">
        <f t="shared" si="9"/>
        <v>#REF!</v>
      </c>
      <c r="B204" s="27"/>
      <c r="C204" s="146" t="s">
        <v>341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48"/>
      <c r="O204" s="48"/>
      <c r="P204" s="48"/>
      <c r="Q204" s="48"/>
      <c r="R204" s="48"/>
      <c r="S204" s="48"/>
      <c r="V204" s="95"/>
      <c r="W204" s="95"/>
      <c r="X204" s="95"/>
      <c r="Y204" s="95"/>
      <c r="Z204" s="95"/>
      <c r="AA204" s="188"/>
      <c r="AB204" s="188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4"/>
      <c r="AN204" s="94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95"/>
    </row>
    <row r="205" spans="1:66" s="187" customFormat="1" ht="12.75" customHeight="1" x14ac:dyDescent="0.2">
      <c r="A205" s="96" t="e">
        <f t="shared" si="9"/>
        <v>#REF!</v>
      </c>
      <c r="B205" s="27"/>
      <c r="C205" s="146" t="s">
        <v>342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48"/>
      <c r="O205" s="48"/>
      <c r="P205" s="48"/>
      <c r="Q205" s="48"/>
      <c r="R205" s="48"/>
      <c r="S205" s="48"/>
      <c r="V205" s="95"/>
      <c r="W205" s="95"/>
      <c r="X205" s="95"/>
      <c r="Y205" s="95"/>
      <c r="Z205" s="95"/>
      <c r="AA205" s="188"/>
      <c r="AB205" s="188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95"/>
    </row>
    <row r="206" spans="1:66" s="187" customFormat="1" ht="12.75" customHeight="1" x14ac:dyDescent="0.2">
      <c r="A206" s="96" t="e">
        <f t="shared" si="9"/>
        <v>#REF!</v>
      </c>
      <c r="B206" s="27"/>
      <c r="C206" s="145" t="s">
        <v>343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"/>
      <c r="O206" s="1"/>
      <c r="P206" s="1"/>
      <c r="Q206" s="1"/>
      <c r="R206" s="1"/>
      <c r="S206" s="1"/>
      <c r="V206" s="95"/>
      <c r="W206" s="95"/>
      <c r="X206" s="95"/>
      <c r="Y206" s="95"/>
      <c r="Z206" s="95"/>
      <c r="AA206" s="188"/>
      <c r="AB206" s="188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95"/>
    </row>
    <row r="207" spans="1:66" s="187" customFormat="1" ht="12.75" customHeight="1" x14ac:dyDescent="0.2">
      <c r="A207" s="96" t="e">
        <f t="shared" si="9"/>
        <v>#REF!</v>
      </c>
      <c r="B207" s="31"/>
      <c r="C207" s="49"/>
      <c r="D207" s="88">
        <f>COUNT(D201:D206)</f>
        <v>3</v>
      </c>
      <c r="E207" s="88">
        <f t="shared" ref="E207:L207" si="13">COUNT(E201:E206)</f>
        <v>3</v>
      </c>
      <c r="F207" s="88">
        <f t="shared" si="13"/>
        <v>3</v>
      </c>
      <c r="G207" s="88">
        <f t="shared" si="13"/>
        <v>3</v>
      </c>
      <c r="H207" s="88">
        <f t="shared" si="13"/>
        <v>3</v>
      </c>
      <c r="I207" s="88">
        <f t="shared" si="13"/>
        <v>3</v>
      </c>
      <c r="J207" s="88">
        <f t="shared" si="13"/>
        <v>0</v>
      </c>
      <c r="K207" s="88">
        <f t="shared" si="13"/>
        <v>0</v>
      </c>
      <c r="L207" s="88">
        <f t="shared" si="13"/>
        <v>0</v>
      </c>
      <c r="M207" s="88">
        <f>COUNT(M201:M206)</f>
        <v>0</v>
      </c>
      <c r="N207" s="1"/>
      <c r="O207" s="1"/>
      <c r="P207" s="1"/>
      <c r="Q207" s="1"/>
      <c r="R207" s="1"/>
      <c r="S207" s="1"/>
      <c r="V207" s="95"/>
      <c r="W207" s="95"/>
      <c r="X207" s="95"/>
      <c r="Y207" s="95"/>
      <c r="Z207" s="95"/>
      <c r="AA207" s="188"/>
      <c r="AB207" s="188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  <c r="BM207" s="95"/>
      <c r="BN207" s="95"/>
    </row>
    <row r="208" spans="1:66" s="187" customFormat="1" ht="18.75" customHeight="1" x14ac:dyDescent="0.3">
      <c r="A208" s="96" t="e">
        <f t="shared" si="9"/>
        <v>#REF!</v>
      </c>
      <c r="B208" s="24" t="s">
        <v>469</v>
      </c>
      <c r="C208" s="24"/>
      <c r="D208" s="24"/>
      <c r="E208" s="24"/>
      <c r="F208" s="24"/>
      <c r="G208" s="24"/>
      <c r="H208" s="25"/>
      <c r="I208" s="25"/>
      <c r="J208" s="1"/>
      <c r="K208" s="1"/>
      <c r="L208" s="1"/>
      <c r="M208" s="1"/>
      <c r="N208" s="1"/>
      <c r="O208" s="1"/>
      <c r="P208" s="1"/>
      <c r="Q208" s="1"/>
      <c r="R208" s="1"/>
      <c r="S208" s="1"/>
      <c r="V208" s="188"/>
      <c r="W208" s="95"/>
      <c r="X208" s="95"/>
      <c r="Y208" s="188"/>
      <c r="Z208" s="95"/>
      <c r="AA208" s="188"/>
      <c r="AB208" s="188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95"/>
    </row>
    <row r="209" spans="1:66" s="187" customFormat="1" ht="12.75" customHeight="1" x14ac:dyDescent="0.2">
      <c r="A209" s="96" t="e">
        <f t="shared" si="9"/>
        <v>#REF!</v>
      </c>
      <c r="B209" s="255" t="s">
        <v>321</v>
      </c>
      <c r="C209" s="255"/>
      <c r="D209" s="255"/>
      <c r="E209" s="51" t="s">
        <v>357</v>
      </c>
      <c r="F209" s="1"/>
      <c r="G209" s="1"/>
      <c r="H209" s="1"/>
      <c r="I209" s="1"/>
      <c r="J209" s="1"/>
      <c r="K209" s="27" t="s">
        <v>322</v>
      </c>
      <c r="L209" s="286" t="str">
        <f>$D$1</f>
        <v>PEP12014044</v>
      </c>
      <c r="M209" s="287"/>
      <c r="N209" s="27"/>
      <c r="O209" s="27"/>
      <c r="P209" s="27"/>
      <c r="Q209" s="27"/>
      <c r="R209" s="27"/>
      <c r="S209" s="27"/>
      <c r="V209" s="188"/>
      <c r="W209" s="188"/>
      <c r="X209" s="188"/>
      <c r="Y209" s="188"/>
      <c r="Z209" s="188"/>
      <c r="AA209" s="188"/>
      <c r="AB209" s="188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95"/>
    </row>
    <row r="210" spans="1:66" s="187" customFormat="1" ht="12.75" customHeight="1" x14ac:dyDescent="0.2">
      <c r="A210" s="96" t="e">
        <f t="shared" si="9"/>
        <v>#REF!</v>
      </c>
      <c r="B210" s="255" t="s">
        <v>358</v>
      </c>
      <c r="C210" s="255"/>
      <c r="D210" s="255"/>
      <c r="E210" s="29" t="str">
        <f>$AH$9</f>
        <v>mm</v>
      </c>
      <c r="F210" s="29"/>
      <c r="G210" s="1"/>
      <c r="H210" s="1"/>
      <c r="I210" s="1"/>
      <c r="J210" s="1"/>
      <c r="K210" s="27" t="s">
        <v>324</v>
      </c>
      <c r="L210" s="31" t="str">
        <f>$E$21&amp;" "&amp;$E$22</f>
        <v>IC14SHISuckLRIrrigKnockin IC-1183</v>
      </c>
      <c r="M210" s="31"/>
      <c r="N210" s="27"/>
      <c r="O210" s="27"/>
      <c r="P210" s="27"/>
      <c r="Q210" s="27"/>
      <c r="R210" s="27"/>
      <c r="S210" s="27"/>
      <c r="V210" s="188"/>
      <c r="W210" s="188"/>
      <c r="X210" s="188"/>
      <c r="Y210" s="188"/>
      <c r="Z210" s="188"/>
      <c r="AA210" s="188"/>
      <c r="AB210" s="188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  <c r="BM210" s="95"/>
      <c r="BN210" s="95"/>
    </row>
    <row r="211" spans="1:66" s="187" customFormat="1" ht="12.75" customHeight="1" x14ac:dyDescent="0.2">
      <c r="A211" s="96" t="e">
        <f t="shared" si="9"/>
        <v>#REF!</v>
      </c>
      <c r="B211" s="29"/>
      <c r="C211" s="29"/>
      <c r="D211" s="29"/>
      <c r="E211" s="29"/>
      <c r="F211" s="53"/>
      <c r="G211" s="1"/>
      <c r="H211" s="1"/>
      <c r="I211" s="1"/>
      <c r="J211" s="1"/>
      <c r="K211" s="27" t="s">
        <v>184</v>
      </c>
      <c r="L211" s="288" t="str">
        <f>IF($E$31="","",$E$31)</f>
        <v>Lady Rosetta</v>
      </c>
      <c r="M211" s="288"/>
      <c r="N211" s="27"/>
      <c r="O211" s="27"/>
      <c r="P211" s="27"/>
      <c r="Q211" s="27"/>
      <c r="R211" s="27"/>
      <c r="S211" s="27"/>
      <c r="V211" s="188"/>
      <c r="W211" s="188"/>
      <c r="X211" s="188"/>
      <c r="Y211" s="188"/>
      <c r="Z211" s="188"/>
      <c r="AA211" s="188"/>
      <c r="AB211" s="188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  <c r="BM211" s="95"/>
      <c r="BN211" s="95"/>
    </row>
    <row r="212" spans="1:66" s="187" customFormat="1" ht="12.75" customHeight="1" x14ac:dyDescent="0.2">
      <c r="A212" s="96" t="e">
        <f t="shared" si="9"/>
        <v>#REF!</v>
      </c>
      <c r="B212" s="31"/>
      <c r="C212" s="142"/>
      <c r="D212" s="143" t="s">
        <v>327</v>
      </c>
      <c r="E212" s="144" t="s">
        <v>328</v>
      </c>
      <c r="F212" s="144" t="s">
        <v>329</v>
      </c>
      <c r="G212" s="144" t="s">
        <v>330</v>
      </c>
      <c r="H212" s="144" t="s">
        <v>331</v>
      </c>
      <c r="I212" s="144" t="s">
        <v>332</v>
      </c>
      <c r="J212" s="144" t="s">
        <v>333</v>
      </c>
      <c r="K212" s="144" t="s">
        <v>334</v>
      </c>
      <c r="L212" s="144" t="s">
        <v>335</v>
      </c>
      <c r="M212" s="144" t="s">
        <v>336</v>
      </c>
      <c r="N212" s="27"/>
      <c r="O212" s="27"/>
      <c r="P212" s="27"/>
      <c r="Q212" s="27"/>
      <c r="R212" s="27"/>
      <c r="S212" s="27"/>
      <c r="V212" s="188"/>
      <c r="W212" s="188"/>
      <c r="X212" s="188"/>
      <c r="Y212" s="188"/>
      <c r="Z212" s="188"/>
      <c r="AA212" s="188"/>
      <c r="AB212" s="188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  <c r="BM212" s="95"/>
      <c r="BN212" s="95"/>
    </row>
    <row r="213" spans="1:66" s="187" customFormat="1" ht="12.75" customHeight="1" x14ac:dyDescent="0.2">
      <c r="A213" s="96" t="e">
        <f t="shared" si="9"/>
        <v>#REF!</v>
      </c>
      <c r="B213" s="31"/>
      <c r="C213" s="145" t="s">
        <v>293</v>
      </c>
      <c r="D213" s="82"/>
      <c r="E213" s="83"/>
      <c r="F213" s="83"/>
      <c r="G213" s="83"/>
      <c r="H213" s="84"/>
      <c r="I213" s="84"/>
      <c r="J213" s="84"/>
      <c r="K213" s="84"/>
      <c r="L213" s="84"/>
      <c r="M213" s="84"/>
      <c r="N213" s="27"/>
      <c r="O213" s="27"/>
      <c r="P213" s="27"/>
      <c r="Q213" s="27"/>
      <c r="R213" s="27"/>
      <c r="S213" s="27"/>
      <c r="V213" s="188"/>
      <c r="W213" s="188"/>
      <c r="X213" s="188"/>
      <c r="Y213" s="188"/>
      <c r="Z213" s="188"/>
      <c r="AA213" s="188"/>
      <c r="AB213" s="188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  <c r="BM213" s="95"/>
      <c r="BN213" s="95"/>
    </row>
    <row r="214" spans="1:66" s="187" customFormat="1" ht="12.75" customHeight="1" x14ac:dyDescent="0.2">
      <c r="A214" s="96" t="e">
        <f t="shared" si="9"/>
        <v>#REF!</v>
      </c>
      <c r="B214" s="31"/>
      <c r="C214" s="146" t="s">
        <v>338</v>
      </c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27"/>
      <c r="O214" s="27"/>
      <c r="P214" s="27"/>
      <c r="Q214" s="27"/>
      <c r="R214" s="27"/>
      <c r="S214" s="27"/>
      <c r="V214" s="188"/>
      <c r="W214" s="188"/>
      <c r="X214" s="188"/>
      <c r="Y214" s="188"/>
      <c r="Z214" s="188"/>
      <c r="AA214" s="188"/>
      <c r="AB214" s="188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  <c r="BM214" s="95"/>
      <c r="BN214" s="95"/>
    </row>
    <row r="215" spans="1:66" s="187" customFormat="1" ht="12.75" customHeight="1" x14ac:dyDescent="0.2">
      <c r="A215" s="96" t="e">
        <f t="shared" si="9"/>
        <v>#REF!</v>
      </c>
      <c r="B215" s="31"/>
      <c r="C215" s="146" t="s">
        <v>339</v>
      </c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27"/>
      <c r="O215" s="27"/>
      <c r="P215" s="27"/>
      <c r="Q215" s="27"/>
      <c r="R215" s="27"/>
      <c r="S215" s="27"/>
      <c r="V215" s="188"/>
      <c r="W215" s="188"/>
      <c r="X215" s="188"/>
      <c r="Y215" s="188"/>
      <c r="Z215" s="188"/>
      <c r="AA215" s="188"/>
      <c r="AB215" s="188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  <c r="BM215" s="95"/>
      <c r="BN215" s="95"/>
    </row>
    <row r="216" spans="1:66" s="187" customFormat="1" ht="12.75" customHeight="1" x14ac:dyDescent="0.2">
      <c r="A216" s="96" t="e">
        <f t="shared" si="9"/>
        <v>#REF!</v>
      </c>
      <c r="B216" s="31"/>
      <c r="C216" s="146" t="s">
        <v>340</v>
      </c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27"/>
      <c r="O216" s="27"/>
      <c r="P216" s="27"/>
      <c r="Q216" s="27"/>
      <c r="R216" s="27"/>
      <c r="S216" s="27"/>
      <c r="V216" s="94"/>
      <c r="W216" s="188"/>
      <c r="X216" s="188"/>
      <c r="Y216" s="94"/>
      <c r="Z216" s="188"/>
      <c r="AA216" s="188"/>
      <c r="AB216" s="94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  <c r="BM216" s="95"/>
      <c r="BN216" s="95"/>
    </row>
    <row r="217" spans="1:66" s="187" customFormat="1" ht="12.75" customHeight="1" x14ac:dyDescent="0.2">
      <c r="A217" s="96" t="e">
        <f t="shared" si="9"/>
        <v>#REF!</v>
      </c>
      <c r="B217" s="31"/>
      <c r="C217" s="146" t="s">
        <v>341</v>
      </c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27"/>
      <c r="O217" s="27"/>
      <c r="P217" s="27"/>
      <c r="Q217" s="27"/>
      <c r="R217" s="27"/>
      <c r="S217" s="27"/>
      <c r="V217" s="95"/>
      <c r="W217" s="94"/>
      <c r="X217" s="94"/>
      <c r="Y217" s="95"/>
      <c r="Z217" s="188"/>
      <c r="AA217" s="188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  <c r="BM217" s="95"/>
      <c r="BN217" s="95"/>
    </row>
    <row r="218" spans="1:66" s="187" customFormat="1" ht="12.75" customHeight="1" x14ac:dyDescent="0.2">
      <c r="A218" s="96" t="e">
        <f t="shared" si="9"/>
        <v>#REF!</v>
      </c>
      <c r="B218" s="31"/>
      <c r="C218" s="146" t="s">
        <v>342</v>
      </c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48"/>
      <c r="O218" s="48"/>
      <c r="P218" s="48"/>
      <c r="Q218" s="48"/>
      <c r="R218" s="48"/>
      <c r="S218" s="48"/>
      <c r="V218" s="95"/>
      <c r="W218" s="95"/>
      <c r="X218" s="95"/>
      <c r="Y218" s="95"/>
      <c r="Z218" s="188"/>
      <c r="AA218" s="188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  <c r="BM218" s="95"/>
      <c r="BN218" s="95"/>
    </row>
    <row r="219" spans="1:66" s="187" customFormat="1" ht="12.75" customHeight="1" x14ac:dyDescent="0.2">
      <c r="A219" s="96" t="e">
        <f t="shared" si="9"/>
        <v>#REF!</v>
      </c>
      <c r="B219" s="31"/>
      <c r="C219" s="145" t="s">
        <v>343</v>
      </c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48"/>
      <c r="O219" s="48"/>
      <c r="P219" s="48"/>
      <c r="Q219" s="48"/>
      <c r="R219" s="48"/>
      <c r="S219" s="48"/>
      <c r="V219" s="95"/>
      <c r="W219" s="95"/>
      <c r="X219" s="95"/>
      <c r="Y219" s="95"/>
      <c r="Z219" s="188"/>
      <c r="AA219" s="188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  <c r="BM219" s="95"/>
      <c r="BN219" s="95"/>
    </row>
    <row r="220" spans="1:66" s="187" customFormat="1" ht="12.75" customHeight="1" x14ac:dyDescent="0.2">
      <c r="A220" s="96" t="e">
        <f t="shared" si="9"/>
        <v>#REF!</v>
      </c>
      <c r="B220" s="31"/>
      <c r="C220" s="49"/>
      <c r="D220" s="88">
        <f>COUNT(D214:D219)</f>
        <v>0</v>
      </c>
      <c r="E220" s="88">
        <f t="shared" ref="E220:M220" si="14">COUNT(E214:E219)</f>
        <v>0</v>
      </c>
      <c r="F220" s="88">
        <f t="shared" si="14"/>
        <v>0</v>
      </c>
      <c r="G220" s="88">
        <f t="shared" si="14"/>
        <v>0</v>
      </c>
      <c r="H220" s="88">
        <f t="shared" si="14"/>
        <v>0</v>
      </c>
      <c r="I220" s="88">
        <f t="shared" si="14"/>
        <v>0</v>
      </c>
      <c r="J220" s="88">
        <f t="shared" si="14"/>
        <v>0</v>
      </c>
      <c r="K220" s="88">
        <f t="shared" si="14"/>
        <v>0</v>
      </c>
      <c r="L220" s="88">
        <f t="shared" si="14"/>
        <v>0</v>
      </c>
      <c r="M220" s="88">
        <f t="shared" si="14"/>
        <v>0</v>
      </c>
      <c r="N220" s="48"/>
      <c r="O220" s="48"/>
      <c r="P220" s="48"/>
      <c r="Q220" s="48"/>
      <c r="R220" s="48"/>
      <c r="S220" s="48"/>
      <c r="V220" s="95"/>
      <c r="W220" s="95"/>
      <c r="X220" s="95"/>
      <c r="Y220" s="95"/>
      <c r="Z220" s="188"/>
      <c r="AA220" s="188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95"/>
    </row>
    <row r="221" spans="1:66" s="187" customFormat="1" ht="12.75" customHeight="1" x14ac:dyDescent="0.2">
      <c r="A221" s="96" t="e">
        <f t="shared" si="9"/>
        <v>#REF!</v>
      </c>
      <c r="B221" s="31"/>
      <c r="C221" s="142"/>
      <c r="D221" s="144" t="s">
        <v>344</v>
      </c>
      <c r="E221" s="144" t="s">
        <v>345</v>
      </c>
      <c r="F221" s="144" t="s">
        <v>346</v>
      </c>
      <c r="G221" s="144" t="s">
        <v>347</v>
      </c>
      <c r="H221" s="144" t="s">
        <v>348</v>
      </c>
      <c r="I221" s="144" t="s">
        <v>349</v>
      </c>
      <c r="J221" s="144" t="s">
        <v>350</v>
      </c>
      <c r="K221" s="144" t="s">
        <v>351</v>
      </c>
      <c r="L221" s="144" t="s">
        <v>352</v>
      </c>
      <c r="M221" s="144" t="s">
        <v>353</v>
      </c>
      <c r="N221" s="48"/>
      <c r="O221" s="48"/>
      <c r="P221" s="48"/>
      <c r="Q221" s="48"/>
      <c r="R221" s="48"/>
      <c r="S221" s="48"/>
      <c r="V221" s="95"/>
      <c r="W221" s="95"/>
      <c r="X221" s="95"/>
      <c r="Y221" s="95"/>
      <c r="Z221" s="188"/>
      <c r="AA221" s="188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95"/>
    </row>
    <row r="222" spans="1:66" s="187" customFormat="1" ht="12.75" customHeight="1" x14ac:dyDescent="0.2">
      <c r="A222" s="96" t="e">
        <f t="shared" si="9"/>
        <v>#REF!</v>
      </c>
      <c r="B222" s="31"/>
      <c r="C222" s="145" t="s">
        <v>293</v>
      </c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48"/>
      <c r="O222" s="48"/>
      <c r="P222" s="48"/>
      <c r="Q222" s="48"/>
      <c r="R222" s="48"/>
      <c r="S222" s="48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  <c r="BM222" s="95"/>
      <c r="BN222" s="95"/>
    </row>
    <row r="223" spans="1:66" s="187" customFormat="1" ht="12.75" customHeight="1" x14ac:dyDescent="0.2">
      <c r="A223" s="96" t="e">
        <f t="shared" si="9"/>
        <v>#REF!</v>
      </c>
      <c r="B223" s="31"/>
      <c r="C223" s="146" t="s">
        <v>338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48"/>
      <c r="O223" s="48"/>
      <c r="P223" s="48"/>
      <c r="Q223" s="48"/>
      <c r="R223" s="48"/>
      <c r="S223" s="48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  <c r="BM223" s="95"/>
      <c r="BN223" s="95"/>
    </row>
    <row r="224" spans="1:66" s="187" customFormat="1" ht="12.75" customHeight="1" x14ac:dyDescent="0.2">
      <c r="A224" s="96" t="e">
        <f t="shared" si="9"/>
        <v>#REF!</v>
      </c>
      <c r="B224" s="31"/>
      <c r="C224" s="146" t="s">
        <v>339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48"/>
      <c r="O224" s="48"/>
      <c r="P224" s="48"/>
      <c r="Q224" s="48"/>
      <c r="R224" s="48"/>
      <c r="S224" s="48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95"/>
    </row>
    <row r="225" spans="1:66" s="187" customFormat="1" ht="12.75" customHeight="1" x14ac:dyDescent="0.2">
      <c r="A225" s="96" t="e">
        <f t="shared" si="9"/>
        <v>#REF!</v>
      </c>
      <c r="B225" s="31"/>
      <c r="C225" s="146" t="s">
        <v>340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48"/>
      <c r="O225" s="48"/>
      <c r="P225" s="48"/>
      <c r="Q225" s="48"/>
      <c r="R225" s="48"/>
      <c r="S225" s="48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95"/>
    </row>
    <row r="226" spans="1:66" s="187" customFormat="1" ht="12.75" customHeight="1" x14ac:dyDescent="0.2">
      <c r="A226" s="96" t="e">
        <f t="shared" si="9"/>
        <v>#REF!</v>
      </c>
      <c r="B226" s="31"/>
      <c r="C226" s="146" t="s">
        <v>341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48"/>
      <c r="O226" s="48"/>
      <c r="P226" s="48"/>
      <c r="Q226" s="48"/>
      <c r="R226" s="48"/>
      <c r="S226" s="48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95"/>
    </row>
    <row r="227" spans="1:66" s="187" customFormat="1" ht="12.75" customHeight="1" x14ac:dyDescent="0.2">
      <c r="A227" s="96" t="e">
        <f t="shared" si="9"/>
        <v>#REF!</v>
      </c>
      <c r="B227" s="31"/>
      <c r="C227" s="146" t="s">
        <v>342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48"/>
      <c r="O227" s="48"/>
      <c r="P227" s="48"/>
      <c r="Q227" s="48"/>
      <c r="R227" s="48"/>
      <c r="S227" s="48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95"/>
    </row>
    <row r="228" spans="1:66" s="187" customFormat="1" ht="12" customHeight="1" x14ac:dyDescent="0.2">
      <c r="A228" s="96" t="e">
        <f t="shared" si="9"/>
        <v>#REF!</v>
      </c>
      <c r="B228" s="31"/>
      <c r="C228" s="145" t="s">
        <v>343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48"/>
      <c r="O228" s="48"/>
      <c r="P228" s="48"/>
      <c r="Q228" s="48"/>
      <c r="R228" s="48"/>
      <c r="S228" s="48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95"/>
    </row>
    <row r="229" spans="1:66" s="187" customFormat="1" ht="12.75" customHeight="1" x14ac:dyDescent="0.2">
      <c r="A229" s="96" t="e">
        <f t="shared" si="9"/>
        <v>#REF!</v>
      </c>
      <c r="B229" s="31"/>
      <c r="C229" s="49"/>
      <c r="D229" s="88">
        <f t="shared" ref="D229:K229" si="15">COUNT(D223:D228)</f>
        <v>0</v>
      </c>
      <c r="E229" s="88">
        <f t="shared" si="15"/>
        <v>0</v>
      </c>
      <c r="F229" s="88">
        <f t="shared" si="15"/>
        <v>0</v>
      </c>
      <c r="G229" s="88">
        <f t="shared" si="15"/>
        <v>0</v>
      </c>
      <c r="H229" s="88">
        <f t="shared" si="15"/>
        <v>0</v>
      </c>
      <c r="I229" s="88">
        <f>COUNT(I223:I228)</f>
        <v>0</v>
      </c>
      <c r="J229" s="88">
        <f t="shared" si="15"/>
        <v>0</v>
      </c>
      <c r="K229" s="88">
        <f t="shared" si="15"/>
        <v>0</v>
      </c>
      <c r="L229" s="88">
        <f>COUNT(L223:L228)</f>
        <v>0</v>
      </c>
      <c r="M229" s="88">
        <f>COUNT(M223:M228)</f>
        <v>0</v>
      </c>
      <c r="N229" s="48"/>
      <c r="O229" s="48"/>
      <c r="P229" s="48"/>
      <c r="Q229" s="48"/>
      <c r="R229" s="48"/>
      <c r="S229" s="48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95"/>
    </row>
    <row r="230" spans="1:66" s="187" customFormat="1" ht="18.75" customHeight="1" x14ac:dyDescent="0.3">
      <c r="A230" s="96" t="e">
        <f t="shared" si="9"/>
        <v>#REF!</v>
      </c>
      <c r="B230" s="24" t="s">
        <v>470</v>
      </c>
      <c r="C230" s="24"/>
      <c r="D230" s="24"/>
      <c r="E230" s="24"/>
      <c r="F230" s="24"/>
      <c r="G230" s="24"/>
      <c r="H230" s="25"/>
      <c r="I230" s="25"/>
      <c r="J230" s="48"/>
      <c r="K230" s="48"/>
      <c r="L230" s="48"/>
      <c r="M230" s="48"/>
      <c r="N230" s="1"/>
      <c r="O230" s="1"/>
      <c r="P230" s="1"/>
      <c r="Q230" s="1"/>
      <c r="R230" s="1"/>
      <c r="S230" s="1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95"/>
    </row>
    <row r="231" spans="1:66" s="187" customFormat="1" ht="12.75" customHeight="1" x14ac:dyDescent="0.3">
      <c r="A231" s="96" t="e">
        <f t="shared" si="9"/>
        <v>#REF!</v>
      </c>
      <c r="B231" s="255" t="s">
        <v>321</v>
      </c>
      <c r="C231" s="255"/>
      <c r="D231" s="255"/>
      <c r="E231" s="31" t="s">
        <v>359</v>
      </c>
      <c r="F231" s="54"/>
      <c r="G231" s="54"/>
      <c r="H231" s="36"/>
      <c r="I231" s="36"/>
      <c r="J231" s="48"/>
      <c r="K231" s="27" t="s">
        <v>322</v>
      </c>
      <c r="L231" s="286" t="str">
        <f>$D$1</f>
        <v>PEP12014044</v>
      </c>
      <c r="M231" s="287"/>
      <c r="N231" s="27"/>
      <c r="O231" s="27"/>
      <c r="P231" s="27"/>
      <c r="Q231" s="27"/>
      <c r="R231" s="27"/>
      <c r="S231" s="27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95"/>
    </row>
    <row r="232" spans="1:66" s="187" customFormat="1" ht="12.75" customHeight="1" x14ac:dyDescent="0.2">
      <c r="A232" s="96" t="e">
        <f t="shared" si="9"/>
        <v>#REF!</v>
      </c>
      <c r="B232" s="288" t="s">
        <v>360</v>
      </c>
      <c r="C232" s="255"/>
      <c r="D232" s="297"/>
      <c r="E232" s="29" t="str">
        <f>$AH$9</f>
        <v>mm</v>
      </c>
      <c r="F232" s="29"/>
      <c r="G232" s="1"/>
      <c r="H232" s="1"/>
      <c r="I232" s="1"/>
      <c r="J232" s="1"/>
      <c r="K232" s="27" t="s">
        <v>324</v>
      </c>
      <c r="L232" s="31" t="str">
        <f>$E$21&amp;" "&amp;$E$22</f>
        <v>IC14SHISuckLRIrrigKnockin IC-1183</v>
      </c>
      <c r="M232" s="31"/>
      <c r="N232" s="27"/>
      <c r="O232" s="27"/>
      <c r="P232" s="27"/>
      <c r="Q232" s="27"/>
      <c r="R232" s="27"/>
      <c r="S232" s="27"/>
      <c r="V232" s="188"/>
      <c r="W232" s="95"/>
      <c r="X232" s="95"/>
      <c r="Y232" s="188"/>
      <c r="Z232" s="95"/>
      <c r="AA232" s="95"/>
      <c r="AB232" s="188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95"/>
    </row>
    <row r="233" spans="1:66" s="187" customFormat="1" ht="12.75" customHeight="1" thickBot="1" x14ac:dyDescent="0.25">
      <c r="A233" s="96" t="e">
        <f t="shared" si="9"/>
        <v>#REF!</v>
      </c>
      <c r="B233" s="31"/>
      <c r="C233" s="36"/>
      <c r="D233" s="37"/>
      <c r="E233" s="55"/>
      <c r="F233" s="55"/>
      <c r="G233" s="1"/>
      <c r="H233" s="1"/>
      <c r="I233" s="1"/>
      <c r="J233" s="1"/>
      <c r="K233" s="27" t="s">
        <v>184</v>
      </c>
      <c r="L233" s="288" t="str">
        <f>IF($E$31="","",$E$31)</f>
        <v>Lady Rosetta</v>
      </c>
      <c r="M233" s="288"/>
      <c r="N233" s="27"/>
      <c r="O233" s="27"/>
      <c r="P233" s="27"/>
      <c r="Q233" s="27"/>
      <c r="R233" s="27"/>
      <c r="S233" s="27"/>
      <c r="V233" s="188"/>
      <c r="W233" s="188"/>
      <c r="X233" s="188"/>
      <c r="Y233" s="188"/>
      <c r="Z233" s="95"/>
      <c r="AA233" s="95"/>
      <c r="AB233" s="188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  <c r="BM233" s="95"/>
      <c r="BN233" s="95"/>
    </row>
    <row r="234" spans="1:66" s="187" customFormat="1" ht="12.75" customHeight="1" thickTop="1" x14ac:dyDescent="0.2">
      <c r="A234" s="96" t="e">
        <f t="shared" si="9"/>
        <v>#REF!</v>
      </c>
      <c r="B234" s="31"/>
      <c r="C234" s="153"/>
      <c r="D234" s="154">
        <f>$V$28</f>
        <v>41699</v>
      </c>
      <c r="E234" s="155">
        <f t="shared" ref="E234:Q234" si="16">D234+1</f>
        <v>41700</v>
      </c>
      <c r="F234" s="155">
        <f t="shared" si="16"/>
        <v>41701</v>
      </c>
      <c r="G234" s="155">
        <f t="shared" si="16"/>
        <v>41702</v>
      </c>
      <c r="H234" s="155">
        <f t="shared" si="16"/>
        <v>41703</v>
      </c>
      <c r="I234" s="155">
        <f t="shared" si="16"/>
        <v>41704</v>
      </c>
      <c r="J234" s="155">
        <f t="shared" si="16"/>
        <v>41705</v>
      </c>
      <c r="K234" s="155">
        <f t="shared" si="16"/>
        <v>41706</v>
      </c>
      <c r="L234" s="155">
        <f t="shared" si="16"/>
        <v>41707</v>
      </c>
      <c r="M234" s="155">
        <f t="shared" si="16"/>
        <v>41708</v>
      </c>
      <c r="N234" s="155">
        <f t="shared" si="16"/>
        <v>41709</v>
      </c>
      <c r="O234" s="155">
        <f t="shared" si="16"/>
        <v>41710</v>
      </c>
      <c r="P234" s="155">
        <f t="shared" si="16"/>
        <v>41711</v>
      </c>
      <c r="Q234" s="156">
        <f t="shared" si="16"/>
        <v>41712</v>
      </c>
      <c r="R234" s="27"/>
      <c r="S234" s="27"/>
      <c r="V234" s="188"/>
      <c r="W234" s="188"/>
      <c r="X234" s="188"/>
      <c r="Y234" s="188"/>
      <c r="Z234" s="95"/>
      <c r="AA234" s="95"/>
      <c r="AB234" s="188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  <c r="BM234" s="95"/>
      <c r="BN234" s="95"/>
    </row>
    <row r="235" spans="1:66" s="187" customFormat="1" ht="12.75" customHeight="1" thickBot="1" x14ac:dyDescent="0.25">
      <c r="A235" s="96" t="e">
        <f t="shared" si="9"/>
        <v>#REF!</v>
      </c>
      <c r="B235" s="31"/>
      <c r="C235" s="157" t="s">
        <v>361</v>
      </c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6"/>
      <c r="R235" s="27"/>
      <c r="S235" s="27"/>
      <c r="V235" s="188"/>
      <c r="W235" s="188"/>
      <c r="X235" s="188"/>
      <c r="Y235" s="188"/>
      <c r="Z235" s="95"/>
      <c r="AA235" s="95"/>
      <c r="AB235" s="188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95"/>
    </row>
    <row r="236" spans="1:66" s="187" customFormat="1" ht="12.75" customHeight="1" thickTop="1" x14ac:dyDescent="0.2">
      <c r="A236" s="96" t="e">
        <f t="shared" si="9"/>
        <v>#REF!</v>
      </c>
      <c r="B236" s="31"/>
      <c r="C236" s="153"/>
      <c r="D236" s="158">
        <f>Q234+1</f>
        <v>41713</v>
      </c>
      <c r="E236" s="155">
        <f t="shared" ref="E236:Q236" si="17">D236+1</f>
        <v>41714</v>
      </c>
      <c r="F236" s="155">
        <f t="shared" si="17"/>
        <v>41715</v>
      </c>
      <c r="G236" s="155">
        <f t="shared" si="17"/>
        <v>41716</v>
      </c>
      <c r="H236" s="155">
        <f t="shared" si="17"/>
        <v>41717</v>
      </c>
      <c r="I236" s="155">
        <f t="shared" si="17"/>
        <v>41718</v>
      </c>
      <c r="J236" s="155">
        <f t="shared" si="17"/>
        <v>41719</v>
      </c>
      <c r="K236" s="155">
        <f t="shared" si="17"/>
        <v>41720</v>
      </c>
      <c r="L236" s="155">
        <f t="shared" si="17"/>
        <v>41721</v>
      </c>
      <c r="M236" s="155">
        <f t="shared" si="17"/>
        <v>41722</v>
      </c>
      <c r="N236" s="155">
        <f t="shared" si="17"/>
        <v>41723</v>
      </c>
      <c r="O236" s="155">
        <f t="shared" si="17"/>
        <v>41724</v>
      </c>
      <c r="P236" s="155">
        <f t="shared" si="17"/>
        <v>41725</v>
      </c>
      <c r="Q236" s="156">
        <f t="shared" si="17"/>
        <v>41726</v>
      </c>
      <c r="R236" s="27"/>
      <c r="S236" s="27"/>
      <c r="V236" s="188"/>
      <c r="W236" s="188"/>
      <c r="X236" s="188"/>
      <c r="Y236" s="188"/>
      <c r="Z236" s="95"/>
      <c r="AA236" s="95"/>
      <c r="AB236" s="188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95"/>
    </row>
    <row r="237" spans="1:66" s="187" customFormat="1" ht="12.75" customHeight="1" thickBot="1" x14ac:dyDescent="0.25">
      <c r="A237" s="96" t="e">
        <f t="shared" si="9"/>
        <v>#REF!</v>
      </c>
      <c r="B237" s="31"/>
      <c r="C237" s="159" t="s">
        <v>361</v>
      </c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6"/>
      <c r="R237" s="27"/>
      <c r="S237" s="27"/>
      <c r="V237" s="188"/>
      <c r="W237" s="188"/>
      <c r="X237" s="188"/>
      <c r="Y237" s="188"/>
      <c r="Z237" s="95"/>
      <c r="AA237" s="95"/>
      <c r="AB237" s="188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  <c r="BL237" s="95"/>
      <c r="BM237" s="95"/>
      <c r="BN237" s="95"/>
    </row>
    <row r="238" spans="1:66" s="187" customFormat="1" ht="12.75" customHeight="1" thickTop="1" x14ac:dyDescent="0.2">
      <c r="A238" s="96" t="e">
        <f t="shared" ref="A238:A305" si="18">A237+1</f>
        <v>#REF!</v>
      </c>
      <c r="B238" s="31"/>
      <c r="C238" s="160"/>
      <c r="D238" s="158">
        <f>Q236+1</f>
        <v>41727</v>
      </c>
      <c r="E238" s="155">
        <f t="shared" ref="E238:Q238" si="19">D238+1</f>
        <v>41728</v>
      </c>
      <c r="F238" s="155">
        <f t="shared" si="19"/>
        <v>41729</v>
      </c>
      <c r="G238" s="155">
        <f t="shared" si="19"/>
        <v>41730</v>
      </c>
      <c r="H238" s="155">
        <f t="shared" si="19"/>
        <v>41731</v>
      </c>
      <c r="I238" s="155">
        <f t="shared" si="19"/>
        <v>41732</v>
      </c>
      <c r="J238" s="155">
        <f t="shared" si="19"/>
        <v>41733</v>
      </c>
      <c r="K238" s="155">
        <f t="shared" si="19"/>
        <v>41734</v>
      </c>
      <c r="L238" s="155">
        <f t="shared" si="19"/>
        <v>41735</v>
      </c>
      <c r="M238" s="155">
        <f t="shared" si="19"/>
        <v>41736</v>
      </c>
      <c r="N238" s="155">
        <f t="shared" si="19"/>
        <v>41737</v>
      </c>
      <c r="O238" s="155">
        <f t="shared" si="19"/>
        <v>41738</v>
      </c>
      <c r="P238" s="155">
        <f t="shared" si="19"/>
        <v>41739</v>
      </c>
      <c r="Q238" s="156">
        <f t="shared" si="19"/>
        <v>41740</v>
      </c>
      <c r="R238" s="27"/>
      <c r="S238" s="27"/>
      <c r="V238" s="188"/>
      <c r="W238" s="188"/>
      <c r="X238" s="188"/>
      <c r="Y238" s="188"/>
      <c r="Z238" s="95"/>
      <c r="AA238" s="95"/>
      <c r="AB238" s="188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  <c r="BM238" s="95"/>
      <c r="BN238" s="95"/>
    </row>
    <row r="239" spans="1:66" s="187" customFormat="1" ht="12.75" customHeight="1" thickBot="1" x14ac:dyDescent="0.25">
      <c r="A239" s="96" t="e">
        <f t="shared" si="18"/>
        <v>#REF!</v>
      </c>
      <c r="B239" s="31"/>
      <c r="C239" s="161" t="s">
        <v>361</v>
      </c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6"/>
      <c r="R239" s="27"/>
      <c r="S239" s="27"/>
      <c r="V239" s="188"/>
      <c r="W239" s="188"/>
      <c r="X239" s="188"/>
      <c r="Y239" s="188"/>
      <c r="Z239" s="188"/>
      <c r="AA239" s="188"/>
      <c r="AB239" s="188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  <c r="BM239" s="95"/>
      <c r="BN239" s="95"/>
    </row>
    <row r="240" spans="1:66" s="187" customFormat="1" ht="12.75" customHeight="1" thickTop="1" x14ac:dyDescent="0.2">
      <c r="A240" s="96" t="e">
        <f t="shared" si="18"/>
        <v>#REF!</v>
      </c>
      <c r="B240" s="31"/>
      <c r="C240" s="153"/>
      <c r="D240" s="158">
        <f>Q238+1</f>
        <v>41741</v>
      </c>
      <c r="E240" s="155">
        <f t="shared" ref="E240:Q240" si="20">D240+1</f>
        <v>41742</v>
      </c>
      <c r="F240" s="155">
        <f t="shared" si="20"/>
        <v>41743</v>
      </c>
      <c r="G240" s="155">
        <f t="shared" si="20"/>
        <v>41744</v>
      </c>
      <c r="H240" s="155">
        <f t="shared" si="20"/>
        <v>41745</v>
      </c>
      <c r="I240" s="155">
        <f t="shared" si="20"/>
        <v>41746</v>
      </c>
      <c r="J240" s="155">
        <f t="shared" si="20"/>
        <v>41747</v>
      </c>
      <c r="K240" s="155">
        <f t="shared" si="20"/>
        <v>41748</v>
      </c>
      <c r="L240" s="155">
        <f t="shared" si="20"/>
        <v>41749</v>
      </c>
      <c r="M240" s="155">
        <f t="shared" si="20"/>
        <v>41750</v>
      </c>
      <c r="N240" s="155">
        <f t="shared" si="20"/>
        <v>41751</v>
      </c>
      <c r="O240" s="155">
        <f t="shared" si="20"/>
        <v>41752</v>
      </c>
      <c r="P240" s="155">
        <f t="shared" si="20"/>
        <v>41753</v>
      </c>
      <c r="Q240" s="156">
        <f t="shared" si="20"/>
        <v>41754</v>
      </c>
      <c r="R240" s="27"/>
      <c r="S240" s="27"/>
      <c r="V240" s="188"/>
      <c r="W240" s="188"/>
      <c r="X240" s="188"/>
      <c r="Y240" s="188"/>
      <c r="Z240" s="188"/>
      <c r="AA240" s="188"/>
      <c r="AB240" s="188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  <c r="BM240" s="95"/>
      <c r="BN240" s="95"/>
    </row>
    <row r="241" spans="1:66" s="187" customFormat="1" ht="12.75" customHeight="1" thickBot="1" x14ac:dyDescent="0.25">
      <c r="A241" s="96" t="e">
        <f t="shared" si="18"/>
        <v>#REF!</v>
      </c>
      <c r="B241" s="31"/>
      <c r="C241" s="159" t="s">
        <v>361</v>
      </c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6"/>
      <c r="R241" s="27"/>
      <c r="S241" s="27"/>
      <c r="V241" s="188"/>
      <c r="W241" s="188"/>
      <c r="X241" s="188"/>
      <c r="Y241" s="188"/>
      <c r="Z241" s="188"/>
      <c r="AA241" s="188"/>
      <c r="AB241" s="188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  <c r="BM241" s="95"/>
      <c r="BN241" s="95"/>
    </row>
    <row r="242" spans="1:66" s="187" customFormat="1" ht="12.75" customHeight="1" thickTop="1" x14ac:dyDescent="0.2">
      <c r="A242" s="96" t="e">
        <f t="shared" si="18"/>
        <v>#REF!</v>
      </c>
      <c r="B242" s="31"/>
      <c r="C242" s="153"/>
      <c r="D242" s="158">
        <f>Q240+1</f>
        <v>41755</v>
      </c>
      <c r="E242" s="155">
        <f t="shared" ref="E242:Q242" si="21">D242+1</f>
        <v>41756</v>
      </c>
      <c r="F242" s="155">
        <f t="shared" si="21"/>
        <v>41757</v>
      </c>
      <c r="G242" s="155">
        <f t="shared" si="21"/>
        <v>41758</v>
      </c>
      <c r="H242" s="155">
        <f t="shared" si="21"/>
        <v>41759</v>
      </c>
      <c r="I242" s="155">
        <f t="shared" si="21"/>
        <v>41760</v>
      </c>
      <c r="J242" s="155">
        <f t="shared" si="21"/>
        <v>41761</v>
      </c>
      <c r="K242" s="155">
        <f t="shared" si="21"/>
        <v>41762</v>
      </c>
      <c r="L242" s="155">
        <f t="shared" si="21"/>
        <v>41763</v>
      </c>
      <c r="M242" s="155">
        <f t="shared" si="21"/>
        <v>41764</v>
      </c>
      <c r="N242" s="155">
        <f t="shared" si="21"/>
        <v>41765</v>
      </c>
      <c r="O242" s="155">
        <f t="shared" si="21"/>
        <v>41766</v>
      </c>
      <c r="P242" s="155">
        <f t="shared" si="21"/>
        <v>41767</v>
      </c>
      <c r="Q242" s="156">
        <f t="shared" si="21"/>
        <v>41768</v>
      </c>
      <c r="R242" s="27"/>
      <c r="S242" s="27"/>
      <c r="V242" s="188"/>
      <c r="W242" s="188"/>
      <c r="X242" s="188"/>
      <c r="Y242" s="188"/>
      <c r="Z242" s="188"/>
      <c r="AA242" s="188"/>
      <c r="AB242" s="188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  <c r="BM242" s="95"/>
      <c r="BN242" s="95"/>
    </row>
    <row r="243" spans="1:66" s="187" customFormat="1" ht="12.75" customHeight="1" thickBot="1" x14ac:dyDescent="0.25">
      <c r="A243" s="96" t="e">
        <f t="shared" si="18"/>
        <v>#REF!</v>
      </c>
      <c r="B243" s="31"/>
      <c r="C243" s="159" t="s">
        <v>361</v>
      </c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6"/>
      <c r="R243" s="27"/>
      <c r="S243" s="27"/>
      <c r="V243" s="188"/>
      <c r="W243" s="188"/>
      <c r="X243" s="188"/>
      <c r="Y243" s="188"/>
      <c r="Z243" s="188"/>
      <c r="AA243" s="188"/>
      <c r="AB243" s="188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  <c r="BM243" s="95"/>
      <c r="BN243" s="95"/>
    </row>
    <row r="244" spans="1:66" s="187" customFormat="1" ht="12.75" customHeight="1" thickTop="1" x14ac:dyDescent="0.2">
      <c r="A244" s="96" t="e">
        <f t="shared" si="18"/>
        <v>#REF!</v>
      </c>
      <c r="B244" s="31"/>
      <c r="C244" s="153"/>
      <c r="D244" s="158">
        <f>Q242+1</f>
        <v>41769</v>
      </c>
      <c r="E244" s="155">
        <f t="shared" ref="E244:Q244" si="22">D244+1</f>
        <v>41770</v>
      </c>
      <c r="F244" s="155">
        <f t="shared" si="22"/>
        <v>41771</v>
      </c>
      <c r="G244" s="155">
        <f t="shared" si="22"/>
        <v>41772</v>
      </c>
      <c r="H244" s="155">
        <f t="shared" si="22"/>
        <v>41773</v>
      </c>
      <c r="I244" s="155">
        <f t="shared" si="22"/>
        <v>41774</v>
      </c>
      <c r="J244" s="155">
        <f t="shared" si="22"/>
        <v>41775</v>
      </c>
      <c r="K244" s="155">
        <f t="shared" si="22"/>
        <v>41776</v>
      </c>
      <c r="L244" s="155">
        <f t="shared" si="22"/>
        <v>41777</v>
      </c>
      <c r="M244" s="155">
        <f t="shared" si="22"/>
        <v>41778</v>
      </c>
      <c r="N244" s="155">
        <f t="shared" si="22"/>
        <v>41779</v>
      </c>
      <c r="O244" s="155">
        <f t="shared" si="22"/>
        <v>41780</v>
      </c>
      <c r="P244" s="155">
        <f t="shared" si="22"/>
        <v>41781</v>
      </c>
      <c r="Q244" s="156">
        <f t="shared" si="22"/>
        <v>41782</v>
      </c>
      <c r="R244" s="27"/>
      <c r="S244" s="27"/>
      <c r="V244" s="188"/>
      <c r="W244" s="188"/>
      <c r="X244" s="188"/>
      <c r="Y244" s="188"/>
      <c r="Z244" s="188"/>
      <c r="AA244" s="188"/>
      <c r="AB244" s="188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  <c r="BM244" s="95"/>
      <c r="BN244" s="95"/>
    </row>
    <row r="245" spans="1:66" s="187" customFormat="1" ht="12.75" customHeight="1" thickBot="1" x14ac:dyDescent="0.25">
      <c r="A245" s="96" t="e">
        <f t="shared" si="18"/>
        <v>#REF!</v>
      </c>
      <c r="B245" s="31"/>
      <c r="C245" s="159" t="s">
        <v>361</v>
      </c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6"/>
      <c r="R245" s="27"/>
      <c r="S245" s="27"/>
      <c r="V245" s="188"/>
      <c r="W245" s="188"/>
      <c r="X245" s="188"/>
      <c r="Y245" s="188"/>
      <c r="Z245" s="188"/>
      <c r="AA245" s="188"/>
      <c r="AB245" s="188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  <c r="BM245" s="95"/>
      <c r="BN245" s="95"/>
    </row>
    <row r="246" spans="1:66" s="187" customFormat="1" ht="14.25" customHeight="1" thickTop="1" x14ac:dyDescent="0.2">
      <c r="A246" s="96" t="e">
        <f t="shared" si="18"/>
        <v>#REF!</v>
      </c>
      <c r="B246" s="31"/>
      <c r="C246" s="153"/>
      <c r="D246" s="158">
        <f>Q244+1</f>
        <v>41783</v>
      </c>
      <c r="E246" s="155">
        <f t="shared" ref="E246:Q246" si="23">D246+1</f>
        <v>41784</v>
      </c>
      <c r="F246" s="155">
        <f t="shared" si="23"/>
        <v>41785</v>
      </c>
      <c r="G246" s="155">
        <f t="shared" si="23"/>
        <v>41786</v>
      </c>
      <c r="H246" s="155">
        <f t="shared" si="23"/>
        <v>41787</v>
      </c>
      <c r="I246" s="155">
        <f t="shared" si="23"/>
        <v>41788</v>
      </c>
      <c r="J246" s="155">
        <f t="shared" si="23"/>
        <v>41789</v>
      </c>
      <c r="K246" s="155">
        <f t="shared" si="23"/>
        <v>41790</v>
      </c>
      <c r="L246" s="155">
        <f t="shared" si="23"/>
        <v>41791</v>
      </c>
      <c r="M246" s="155">
        <f t="shared" si="23"/>
        <v>41792</v>
      </c>
      <c r="N246" s="155">
        <f t="shared" si="23"/>
        <v>41793</v>
      </c>
      <c r="O246" s="155">
        <f t="shared" si="23"/>
        <v>41794</v>
      </c>
      <c r="P246" s="155">
        <f t="shared" si="23"/>
        <v>41795</v>
      </c>
      <c r="Q246" s="156">
        <f t="shared" si="23"/>
        <v>41796</v>
      </c>
      <c r="R246" s="27"/>
      <c r="S246" s="27"/>
      <c r="V246" s="188"/>
      <c r="W246" s="188"/>
      <c r="X246" s="188"/>
      <c r="Y246" s="188"/>
      <c r="Z246" s="188"/>
      <c r="AA246" s="188"/>
      <c r="AB246" s="188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  <c r="BM246" s="95"/>
      <c r="BN246" s="95"/>
    </row>
    <row r="247" spans="1:66" s="187" customFormat="1" ht="12.75" customHeight="1" thickBot="1" x14ac:dyDescent="0.25">
      <c r="A247" s="96" t="e">
        <f t="shared" si="18"/>
        <v>#REF!</v>
      </c>
      <c r="B247" s="31"/>
      <c r="C247" s="159" t="s">
        <v>361</v>
      </c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6"/>
      <c r="R247" s="48"/>
      <c r="S247" s="48"/>
      <c r="V247" s="188"/>
      <c r="W247" s="188"/>
      <c r="X247" s="188"/>
      <c r="Y247" s="188"/>
      <c r="Z247" s="188"/>
      <c r="AA247" s="188"/>
      <c r="AB247" s="188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  <c r="BM247" s="95"/>
      <c r="BN247" s="95"/>
    </row>
    <row r="248" spans="1:66" s="187" customFormat="1" ht="12.75" customHeight="1" thickTop="1" x14ac:dyDescent="0.2">
      <c r="A248" s="96" t="e">
        <f t="shared" si="18"/>
        <v>#REF!</v>
      </c>
      <c r="B248" s="31"/>
      <c r="C248" s="153"/>
      <c r="D248" s="158">
        <f>Q246+1</f>
        <v>41797</v>
      </c>
      <c r="E248" s="155">
        <f t="shared" ref="E248:Q248" si="24">D248+1</f>
        <v>41798</v>
      </c>
      <c r="F248" s="155">
        <f t="shared" si="24"/>
        <v>41799</v>
      </c>
      <c r="G248" s="155">
        <f t="shared" si="24"/>
        <v>41800</v>
      </c>
      <c r="H248" s="155">
        <f t="shared" si="24"/>
        <v>41801</v>
      </c>
      <c r="I248" s="155">
        <f t="shared" si="24"/>
        <v>41802</v>
      </c>
      <c r="J248" s="155">
        <f t="shared" si="24"/>
        <v>41803</v>
      </c>
      <c r="K248" s="155">
        <f t="shared" si="24"/>
        <v>41804</v>
      </c>
      <c r="L248" s="155">
        <f t="shared" si="24"/>
        <v>41805</v>
      </c>
      <c r="M248" s="155">
        <f t="shared" si="24"/>
        <v>41806</v>
      </c>
      <c r="N248" s="155">
        <f t="shared" si="24"/>
        <v>41807</v>
      </c>
      <c r="O248" s="155">
        <f t="shared" si="24"/>
        <v>41808</v>
      </c>
      <c r="P248" s="155">
        <f t="shared" si="24"/>
        <v>41809</v>
      </c>
      <c r="Q248" s="156">
        <f t="shared" si="24"/>
        <v>41810</v>
      </c>
      <c r="R248" s="48"/>
      <c r="S248" s="48"/>
      <c r="V248" s="188"/>
      <c r="W248" s="188"/>
      <c r="X248" s="188"/>
      <c r="Y248" s="188"/>
      <c r="Z248" s="188"/>
      <c r="AA248" s="188"/>
      <c r="AB248" s="188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  <c r="BL248" s="95"/>
      <c r="BM248" s="95"/>
      <c r="BN248" s="95"/>
    </row>
    <row r="249" spans="1:66" s="187" customFormat="1" ht="12.75" customHeight="1" thickBot="1" x14ac:dyDescent="0.25">
      <c r="A249" s="96" t="e">
        <f t="shared" si="18"/>
        <v>#REF!</v>
      </c>
      <c r="B249" s="31"/>
      <c r="C249" s="159" t="s">
        <v>361</v>
      </c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6"/>
      <c r="R249" s="48"/>
      <c r="S249" s="48"/>
      <c r="V249" s="188"/>
      <c r="W249" s="188"/>
      <c r="X249" s="188"/>
      <c r="Y249" s="188"/>
      <c r="Z249" s="188"/>
      <c r="AA249" s="188"/>
      <c r="AB249" s="188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  <c r="BM249" s="95"/>
      <c r="BN249" s="95"/>
    </row>
    <row r="250" spans="1:66" s="187" customFormat="1" ht="12.75" customHeight="1" thickTop="1" x14ac:dyDescent="0.2">
      <c r="A250" s="96" t="e">
        <f t="shared" si="18"/>
        <v>#REF!</v>
      </c>
      <c r="B250" s="31"/>
      <c r="C250" s="153"/>
      <c r="D250" s="158">
        <f>Q248+1</f>
        <v>41811</v>
      </c>
      <c r="E250" s="155">
        <f t="shared" ref="E250:Q250" si="25">D250+1</f>
        <v>41812</v>
      </c>
      <c r="F250" s="155">
        <f t="shared" si="25"/>
        <v>41813</v>
      </c>
      <c r="G250" s="155">
        <f t="shared" si="25"/>
        <v>41814</v>
      </c>
      <c r="H250" s="155">
        <f t="shared" si="25"/>
        <v>41815</v>
      </c>
      <c r="I250" s="155">
        <f t="shared" si="25"/>
        <v>41816</v>
      </c>
      <c r="J250" s="155">
        <f t="shared" si="25"/>
        <v>41817</v>
      </c>
      <c r="K250" s="155">
        <f t="shared" si="25"/>
        <v>41818</v>
      </c>
      <c r="L250" s="155">
        <f t="shared" si="25"/>
        <v>41819</v>
      </c>
      <c r="M250" s="155">
        <f t="shared" si="25"/>
        <v>41820</v>
      </c>
      <c r="N250" s="155">
        <f t="shared" si="25"/>
        <v>41821</v>
      </c>
      <c r="O250" s="155">
        <f t="shared" si="25"/>
        <v>41822</v>
      </c>
      <c r="P250" s="155">
        <f t="shared" si="25"/>
        <v>41823</v>
      </c>
      <c r="Q250" s="156">
        <f t="shared" si="25"/>
        <v>41824</v>
      </c>
      <c r="R250" s="48"/>
      <c r="S250" s="48"/>
      <c r="V250" s="188"/>
      <c r="W250" s="188"/>
      <c r="X250" s="188"/>
      <c r="Y250" s="188"/>
      <c r="Z250" s="188"/>
      <c r="AA250" s="188"/>
      <c r="AB250" s="188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  <c r="BM250" s="95"/>
      <c r="BN250" s="95"/>
    </row>
    <row r="251" spans="1:66" s="187" customFormat="1" ht="12.75" customHeight="1" thickBot="1" x14ac:dyDescent="0.25">
      <c r="A251" s="96" t="e">
        <f t="shared" si="18"/>
        <v>#REF!</v>
      </c>
      <c r="B251" s="31"/>
      <c r="C251" s="159" t="s">
        <v>361</v>
      </c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6"/>
      <c r="R251" s="48"/>
      <c r="S251" s="48"/>
      <c r="V251" s="188"/>
      <c r="W251" s="188"/>
      <c r="X251" s="188"/>
      <c r="Y251" s="188"/>
      <c r="Z251" s="188"/>
      <c r="AA251" s="188"/>
      <c r="AB251" s="188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  <c r="BM251" s="95"/>
      <c r="BN251" s="95"/>
    </row>
    <row r="252" spans="1:66" s="187" customFormat="1" ht="12.75" customHeight="1" thickTop="1" x14ac:dyDescent="0.2">
      <c r="A252" s="96" t="e">
        <f t="shared" si="18"/>
        <v>#REF!</v>
      </c>
      <c r="B252" s="31"/>
      <c r="C252" s="153"/>
      <c r="D252" s="158">
        <f>Q250+1</f>
        <v>41825</v>
      </c>
      <c r="E252" s="155">
        <f t="shared" ref="E252:Q252" si="26">D252+1</f>
        <v>41826</v>
      </c>
      <c r="F252" s="155">
        <f t="shared" si="26"/>
        <v>41827</v>
      </c>
      <c r="G252" s="155">
        <f t="shared" si="26"/>
        <v>41828</v>
      </c>
      <c r="H252" s="155">
        <f t="shared" si="26"/>
        <v>41829</v>
      </c>
      <c r="I252" s="155">
        <f t="shared" si="26"/>
        <v>41830</v>
      </c>
      <c r="J252" s="155">
        <f t="shared" si="26"/>
        <v>41831</v>
      </c>
      <c r="K252" s="155">
        <f t="shared" si="26"/>
        <v>41832</v>
      </c>
      <c r="L252" s="155">
        <f t="shared" si="26"/>
        <v>41833</v>
      </c>
      <c r="M252" s="155">
        <f t="shared" si="26"/>
        <v>41834</v>
      </c>
      <c r="N252" s="155">
        <f t="shared" si="26"/>
        <v>41835</v>
      </c>
      <c r="O252" s="155">
        <f t="shared" si="26"/>
        <v>41836</v>
      </c>
      <c r="P252" s="155">
        <f t="shared" si="26"/>
        <v>41837</v>
      </c>
      <c r="Q252" s="156">
        <f t="shared" si="26"/>
        <v>41838</v>
      </c>
      <c r="R252" s="48"/>
      <c r="S252" s="48"/>
      <c r="V252" s="188"/>
      <c r="W252" s="188"/>
      <c r="X252" s="188"/>
      <c r="Y252" s="188"/>
      <c r="Z252" s="188"/>
      <c r="AA252" s="188"/>
      <c r="AB252" s="188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  <c r="BM252" s="95"/>
      <c r="BN252" s="95"/>
    </row>
    <row r="253" spans="1:66" s="187" customFormat="1" ht="12.75" customHeight="1" thickBot="1" x14ac:dyDescent="0.25">
      <c r="A253" s="96" t="e">
        <f t="shared" si="18"/>
        <v>#REF!</v>
      </c>
      <c r="B253" s="31"/>
      <c r="C253" s="159" t="s">
        <v>361</v>
      </c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6"/>
      <c r="R253" s="48"/>
      <c r="S253" s="48"/>
      <c r="V253" s="188"/>
      <c r="W253" s="188"/>
      <c r="X253" s="188"/>
      <c r="Y253" s="188"/>
      <c r="Z253" s="188"/>
      <c r="AA253" s="188"/>
      <c r="AB253" s="188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  <c r="BM253" s="95"/>
      <c r="BN253" s="95"/>
    </row>
    <row r="254" spans="1:66" s="187" customFormat="1" ht="12.75" customHeight="1" thickTop="1" x14ac:dyDescent="0.2">
      <c r="A254" s="96" t="e">
        <f t="shared" si="18"/>
        <v>#REF!</v>
      </c>
      <c r="B254" s="31"/>
      <c r="C254" s="153"/>
      <c r="D254" s="158">
        <f>Q252+1</f>
        <v>41839</v>
      </c>
      <c r="E254" s="155">
        <f t="shared" ref="E254:Q254" si="27">D254+1</f>
        <v>41840</v>
      </c>
      <c r="F254" s="155">
        <f t="shared" si="27"/>
        <v>41841</v>
      </c>
      <c r="G254" s="155">
        <f t="shared" si="27"/>
        <v>41842</v>
      </c>
      <c r="H254" s="155">
        <f t="shared" si="27"/>
        <v>41843</v>
      </c>
      <c r="I254" s="155">
        <f t="shared" si="27"/>
        <v>41844</v>
      </c>
      <c r="J254" s="155">
        <f t="shared" si="27"/>
        <v>41845</v>
      </c>
      <c r="K254" s="155">
        <f t="shared" si="27"/>
        <v>41846</v>
      </c>
      <c r="L254" s="155">
        <f t="shared" si="27"/>
        <v>41847</v>
      </c>
      <c r="M254" s="155">
        <f t="shared" si="27"/>
        <v>41848</v>
      </c>
      <c r="N254" s="155">
        <f t="shared" si="27"/>
        <v>41849</v>
      </c>
      <c r="O254" s="155">
        <f t="shared" si="27"/>
        <v>41850</v>
      </c>
      <c r="P254" s="155">
        <f t="shared" si="27"/>
        <v>41851</v>
      </c>
      <c r="Q254" s="156">
        <f t="shared" si="27"/>
        <v>41852</v>
      </c>
      <c r="R254" s="48"/>
      <c r="S254" s="48"/>
      <c r="V254" s="188"/>
      <c r="W254" s="188"/>
      <c r="X254" s="188"/>
      <c r="Y254" s="188"/>
      <c r="Z254" s="188"/>
      <c r="AA254" s="188"/>
      <c r="AB254" s="188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  <c r="BM254" s="95"/>
      <c r="BN254" s="95"/>
    </row>
    <row r="255" spans="1:66" s="187" customFormat="1" ht="12.75" customHeight="1" thickBot="1" x14ac:dyDescent="0.25">
      <c r="A255" s="96" t="e">
        <f t="shared" si="18"/>
        <v>#REF!</v>
      </c>
      <c r="B255" s="31"/>
      <c r="C255" s="162" t="s">
        <v>361</v>
      </c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6"/>
      <c r="R255" s="48"/>
      <c r="S255" s="48"/>
      <c r="V255" s="188"/>
      <c r="W255" s="188"/>
      <c r="X255" s="188"/>
      <c r="Y255" s="188"/>
      <c r="Z255" s="188"/>
      <c r="AA255" s="188"/>
      <c r="AB255" s="188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  <c r="BM255" s="95"/>
      <c r="BN255" s="95"/>
    </row>
    <row r="256" spans="1:66" s="187" customFormat="1" ht="12.75" customHeight="1" thickTop="1" x14ac:dyDescent="0.2">
      <c r="A256" s="96" t="e">
        <f t="shared" si="18"/>
        <v>#REF!</v>
      </c>
      <c r="B256" s="31"/>
      <c r="C256" s="153"/>
      <c r="D256" s="154">
        <f>Q254+1</f>
        <v>41853</v>
      </c>
      <c r="E256" s="155">
        <f t="shared" ref="E256:Q256" si="28">D256+1</f>
        <v>41854</v>
      </c>
      <c r="F256" s="155">
        <f t="shared" si="28"/>
        <v>41855</v>
      </c>
      <c r="G256" s="155">
        <f t="shared" si="28"/>
        <v>41856</v>
      </c>
      <c r="H256" s="155">
        <f t="shared" si="28"/>
        <v>41857</v>
      </c>
      <c r="I256" s="155">
        <f t="shared" si="28"/>
        <v>41858</v>
      </c>
      <c r="J256" s="155">
        <f t="shared" si="28"/>
        <v>41859</v>
      </c>
      <c r="K256" s="155">
        <f t="shared" si="28"/>
        <v>41860</v>
      </c>
      <c r="L256" s="155">
        <f t="shared" si="28"/>
        <v>41861</v>
      </c>
      <c r="M256" s="155">
        <f t="shared" si="28"/>
        <v>41862</v>
      </c>
      <c r="N256" s="155">
        <f t="shared" si="28"/>
        <v>41863</v>
      </c>
      <c r="O256" s="155">
        <f t="shared" si="28"/>
        <v>41864</v>
      </c>
      <c r="P256" s="155">
        <f t="shared" si="28"/>
        <v>41865</v>
      </c>
      <c r="Q256" s="156">
        <f t="shared" si="28"/>
        <v>41866</v>
      </c>
      <c r="R256" s="48"/>
      <c r="S256" s="48"/>
      <c r="V256" s="188"/>
      <c r="W256" s="188"/>
      <c r="X256" s="188"/>
      <c r="Y256" s="188"/>
      <c r="Z256" s="188"/>
      <c r="AA256" s="188"/>
      <c r="AB256" s="188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  <c r="BM256" s="95"/>
      <c r="BN256" s="95"/>
    </row>
    <row r="257" spans="1:66" s="187" customFormat="1" ht="12.75" customHeight="1" thickBot="1" x14ac:dyDescent="0.25">
      <c r="A257" s="96" t="e">
        <f t="shared" si="18"/>
        <v>#REF!</v>
      </c>
      <c r="B257" s="31"/>
      <c r="C257" s="159" t="s">
        <v>361</v>
      </c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6"/>
      <c r="R257" s="48"/>
      <c r="S257" s="48"/>
      <c r="V257" s="188"/>
      <c r="W257" s="188"/>
      <c r="X257" s="188"/>
      <c r="Y257" s="188"/>
      <c r="Z257" s="188"/>
      <c r="AA257" s="188"/>
      <c r="AB257" s="188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  <c r="BM257" s="95"/>
      <c r="BN257" s="95"/>
    </row>
    <row r="258" spans="1:66" s="187" customFormat="1" ht="12" customHeight="1" thickTop="1" x14ac:dyDescent="0.2">
      <c r="A258" s="96" t="e">
        <f t="shared" ref="A258:A263" si="29">A257+1</f>
        <v>#REF!</v>
      </c>
      <c r="B258" s="31"/>
      <c r="C258" s="153"/>
      <c r="D258" s="158">
        <f>Q256+1</f>
        <v>41867</v>
      </c>
      <c r="E258" s="155">
        <f t="shared" ref="E258:Q258" si="30">D258+1</f>
        <v>41868</v>
      </c>
      <c r="F258" s="155">
        <f t="shared" si="30"/>
        <v>41869</v>
      </c>
      <c r="G258" s="155">
        <f t="shared" si="30"/>
        <v>41870</v>
      </c>
      <c r="H258" s="155">
        <f t="shared" si="30"/>
        <v>41871</v>
      </c>
      <c r="I258" s="155">
        <f t="shared" si="30"/>
        <v>41872</v>
      </c>
      <c r="J258" s="155">
        <f t="shared" si="30"/>
        <v>41873</v>
      </c>
      <c r="K258" s="155">
        <f t="shared" si="30"/>
        <v>41874</v>
      </c>
      <c r="L258" s="155">
        <f t="shared" si="30"/>
        <v>41875</v>
      </c>
      <c r="M258" s="155">
        <f t="shared" si="30"/>
        <v>41876</v>
      </c>
      <c r="N258" s="155">
        <f t="shared" si="30"/>
        <v>41877</v>
      </c>
      <c r="O258" s="155">
        <f t="shared" si="30"/>
        <v>41878</v>
      </c>
      <c r="P258" s="155">
        <f t="shared" si="30"/>
        <v>41879</v>
      </c>
      <c r="Q258" s="156">
        <f t="shared" si="30"/>
        <v>41880</v>
      </c>
      <c r="R258" s="48"/>
      <c r="S258" s="48"/>
      <c r="V258" s="188"/>
      <c r="W258" s="188"/>
      <c r="X258" s="188"/>
      <c r="Y258" s="188"/>
      <c r="Z258" s="188"/>
      <c r="AA258" s="188"/>
      <c r="AB258" s="188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  <c r="BM258" s="95"/>
      <c r="BN258" s="95"/>
    </row>
    <row r="259" spans="1:66" s="187" customFormat="1" ht="12.75" customHeight="1" thickBot="1" x14ac:dyDescent="0.25">
      <c r="A259" s="96" t="e">
        <f t="shared" si="29"/>
        <v>#REF!</v>
      </c>
      <c r="B259" s="31"/>
      <c r="C259" s="159" t="s">
        <v>361</v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8"/>
      <c r="R259" s="48"/>
      <c r="S259" s="48"/>
      <c r="V259" s="188"/>
      <c r="W259" s="188"/>
      <c r="X259" s="188"/>
      <c r="Y259" s="188"/>
      <c r="Z259" s="188"/>
      <c r="AA259" s="188"/>
      <c r="AB259" s="188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  <c r="BM259" s="95"/>
      <c r="BN259" s="95"/>
    </row>
    <row r="260" spans="1:66" s="187" customFormat="1" ht="12" customHeight="1" thickTop="1" x14ac:dyDescent="0.2">
      <c r="A260" s="96" t="e">
        <f t="shared" si="29"/>
        <v>#REF!</v>
      </c>
      <c r="B260" s="31"/>
      <c r="C260" s="153"/>
      <c r="D260" s="158">
        <f>Q258+1</f>
        <v>41881</v>
      </c>
      <c r="E260" s="155">
        <f t="shared" ref="E260:Q260" si="31">D260+1</f>
        <v>41882</v>
      </c>
      <c r="F260" s="155">
        <f t="shared" si="31"/>
        <v>41883</v>
      </c>
      <c r="G260" s="155">
        <f t="shared" si="31"/>
        <v>41884</v>
      </c>
      <c r="H260" s="155">
        <f t="shared" si="31"/>
        <v>41885</v>
      </c>
      <c r="I260" s="155">
        <f t="shared" si="31"/>
        <v>41886</v>
      </c>
      <c r="J260" s="155">
        <f t="shared" si="31"/>
        <v>41887</v>
      </c>
      <c r="K260" s="155">
        <f t="shared" si="31"/>
        <v>41888</v>
      </c>
      <c r="L260" s="155">
        <f t="shared" si="31"/>
        <v>41889</v>
      </c>
      <c r="M260" s="155">
        <f t="shared" si="31"/>
        <v>41890</v>
      </c>
      <c r="N260" s="155">
        <f t="shared" si="31"/>
        <v>41891</v>
      </c>
      <c r="O260" s="155">
        <f t="shared" si="31"/>
        <v>41892</v>
      </c>
      <c r="P260" s="155">
        <f t="shared" si="31"/>
        <v>41893</v>
      </c>
      <c r="Q260" s="156">
        <f t="shared" si="31"/>
        <v>41894</v>
      </c>
      <c r="R260" s="48"/>
      <c r="S260" s="48"/>
      <c r="V260" s="188"/>
      <c r="W260" s="188"/>
      <c r="X260" s="188"/>
      <c r="Y260" s="188"/>
      <c r="Z260" s="188"/>
      <c r="AA260" s="188"/>
      <c r="AB260" s="188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  <c r="BM260" s="95"/>
      <c r="BN260" s="95"/>
    </row>
    <row r="261" spans="1:66" s="187" customFormat="1" ht="12.75" customHeight="1" thickBot="1" x14ac:dyDescent="0.25">
      <c r="A261" s="96" t="e">
        <f t="shared" si="29"/>
        <v>#REF!</v>
      </c>
      <c r="B261" s="31"/>
      <c r="C261" s="159" t="s">
        <v>361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8"/>
      <c r="R261" s="48"/>
      <c r="S261" s="48"/>
      <c r="V261" s="188"/>
      <c r="W261" s="188"/>
      <c r="X261" s="188"/>
      <c r="Y261" s="188"/>
      <c r="Z261" s="188"/>
      <c r="AA261" s="188"/>
      <c r="AB261" s="188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  <c r="BM261" s="95"/>
      <c r="BN261" s="95"/>
    </row>
    <row r="262" spans="1:66" s="187" customFormat="1" ht="12" customHeight="1" thickTop="1" x14ac:dyDescent="0.2">
      <c r="A262" s="96" t="e">
        <f t="shared" si="29"/>
        <v>#REF!</v>
      </c>
      <c r="B262" s="31"/>
      <c r="C262" s="153"/>
      <c r="D262" s="158">
        <f>Q260+1</f>
        <v>41895</v>
      </c>
      <c r="E262" s="155">
        <f t="shared" ref="E262:Q262" si="32">D262+1</f>
        <v>41896</v>
      </c>
      <c r="F262" s="155">
        <f t="shared" si="32"/>
        <v>41897</v>
      </c>
      <c r="G262" s="155">
        <f t="shared" si="32"/>
        <v>41898</v>
      </c>
      <c r="H262" s="155">
        <f t="shared" si="32"/>
        <v>41899</v>
      </c>
      <c r="I262" s="155">
        <f t="shared" si="32"/>
        <v>41900</v>
      </c>
      <c r="J262" s="155">
        <f t="shared" si="32"/>
        <v>41901</v>
      </c>
      <c r="K262" s="155">
        <f t="shared" si="32"/>
        <v>41902</v>
      </c>
      <c r="L262" s="155">
        <f t="shared" si="32"/>
        <v>41903</v>
      </c>
      <c r="M262" s="155">
        <f t="shared" si="32"/>
        <v>41904</v>
      </c>
      <c r="N262" s="155">
        <f t="shared" si="32"/>
        <v>41905</v>
      </c>
      <c r="O262" s="155">
        <f t="shared" si="32"/>
        <v>41906</v>
      </c>
      <c r="P262" s="155">
        <f t="shared" si="32"/>
        <v>41907</v>
      </c>
      <c r="Q262" s="156">
        <f t="shared" si="32"/>
        <v>41908</v>
      </c>
      <c r="R262" s="48"/>
      <c r="S262" s="48"/>
      <c r="V262" s="188"/>
      <c r="W262" s="188"/>
      <c r="X262" s="188"/>
      <c r="Y262" s="188"/>
      <c r="Z262" s="188"/>
      <c r="AA262" s="188"/>
      <c r="AB262" s="188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  <c r="BM262" s="95"/>
      <c r="BN262" s="95"/>
    </row>
    <row r="263" spans="1:66" s="187" customFormat="1" ht="12.75" customHeight="1" thickBot="1" x14ac:dyDescent="0.25">
      <c r="A263" s="96" t="e">
        <f t="shared" si="29"/>
        <v>#REF!</v>
      </c>
      <c r="B263" s="31"/>
      <c r="C263" s="159" t="s">
        <v>361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8"/>
      <c r="R263" s="48"/>
      <c r="S263" s="48"/>
      <c r="V263" s="188"/>
      <c r="W263" s="188"/>
      <c r="X263" s="188"/>
      <c r="Y263" s="188"/>
      <c r="Z263" s="188"/>
      <c r="AA263" s="188"/>
      <c r="AB263" s="188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  <c r="BM263" s="95"/>
      <c r="BN263" s="95"/>
    </row>
    <row r="264" spans="1:66" s="187" customFormat="1" ht="12.75" customHeight="1" thickTop="1" x14ac:dyDescent="0.2">
      <c r="A264" s="96" t="e">
        <f>A259+1</f>
        <v>#REF!</v>
      </c>
      <c r="B264" s="31"/>
      <c r="C264" s="50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48"/>
      <c r="O264" s="48"/>
      <c r="P264" s="48"/>
      <c r="Q264" s="48"/>
      <c r="R264" s="48"/>
      <c r="S264" s="48"/>
      <c r="V264" s="188"/>
      <c r="W264" s="188"/>
      <c r="X264" s="188"/>
      <c r="Y264" s="188"/>
      <c r="Z264" s="188"/>
      <c r="AA264" s="188"/>
      <c r="AB264" s="188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  <c r="BM264" s="95"/>
      <c r="BN264" s="95"/>
    </row>
    <row r="265" spans="1:66" s="187" customFormat="1" ht="18.75" customHeight="1" x14ac:dyDescent="0.3">
      <c r="A265" s="96" t="e">
        <f t="shared" si="18"/>
        <v>#REF!</v>
      </c>
      <c r="B265" s="24" t="s">
        <v>471</v>
      </c>
      <c r="C265" s="24"/>
      <c r="D265" s="24"/>
      <c r="E265" s="24"/>
      <c r="F265" s="24"/>
      <c r="G265" s="24"/>
      <c r="H265" s="25"/>
      <c r="I265" s="25"/>
      <c r="J265" s="25"/>
      <c r="K265" s="48"/>
      <c r="L265" s="48"/>
      <c r="M265" s="48"/>
      <c r="N265" s="48"/>
      <c r="O265" s="48"/>
      <c r="P265" s="48"/>
      <c r="Q265" s="48"/>
      <c r="R265" s="48"/>
      <c r="S265" s="48"/>
      <c r="V265" s="188"/>
      <c r="W265" s="188"/>
      <c r="X265" s="188"/>
      <c r="Y265" s="188"/>
      <c r="Z265" s="188"/>
      <c r="AA265" s="188"/>
      <c r="AB265" s="188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  <c r="BM265" s="95"/>
      <c r="BN265" s="95"/>
    </row>
    <row r="266" spans="1:66" s="187" customFormat="1" ht="12.75" customHeight="1" x14ac:dyDescent="0.3">
      <c r="A266" s="96" t="e">
        <f t="shared" si="18"/>
        <v>#REF!</v>
      </c>
      <c r="B266" s="255" t="s">
        <v>321</v>
      </c>
      <c r="C266" s="255"/>
      <c r="D266" s="255"/>
      <c r="E266" s="31" t="s">
        <v>362</v>
      </c>
      <c r="F266" s="54"/>
      <c r="G266" s="54"/>
      <c r="H266" s="36"/>
      <c r="I266" s="36"/>
      <c r="J266" s="36"/>
      <c r="K266" s="27" t="s">
        <v>322</v>
      </c>
      <c r="L266" s="286" t="str">
        <f>$D$1</f>
        <v>PEP12014044</v>
      </c>
      <c r="M266" s="287"/>
      <c r="N266" s="48"/>
      <c r="O266" s="48"/>
      <c r="P266" s="48"/>
      <c r="Q266" s="48"/>
      <c r="R266" s="48"/>
      <c r="S266" s="48"/>
      <c r="V266" s="188"/>
      <c r="W266" s="188"/>
      <c r="X266" s="188"/>
      <c r="Y266" s="188"/>
      <c r="Z266" s="188"/>
      <c r="AA266" s="188"/>
      <c r="AB266" s="188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  <c r="BM266" s="95"/>
      <c r="BN266" s="95"/>
    </row>
    <row r="267" spans="1:66" s="187" customFormat="1" ht="12.75" customHeight="1" x14ac:dyDescent="0.2">
      <c r="A267" s="96" t="e">
        <f t="shared" si="18"/>
        <v>#REF!</v>
      </c>
      <c r="B267" s="288" t="s">
        <v>363</v>
      </c>
      <c r="C267" s="255"/>
      <c r="D267" s="297"/>
      <c r="E267" s="29" t="str">
        <f>$AH$9</f>
        <v>mm</v>
      </c>
      <c r="F267" s="29"/>
      <c r="G267" s="56"/>
      <c r="H267" s="56"/>
      <c r="I267" s="56"/>
      <c r="J267" s="56"/>
      <c r="K267" s="27" t="s">
        <v>324</v>
      </c>
      <c r="L267" s="31" t="str">
        <f>$E$21&amp;" "&amp;$E$22</f>
        <v>IC14SHISuckLRIrrigKnockin IC-1183</v>
      </c>
      <c r="M267" s="31"/>
      <c r="N267" s="48"/>
      <c r="O267" s="48"/>
      <c r="P267" s="48"/>
      <c r="Q267" s="48"/>
      <c r="R267" s="48"/>
      <c r="S267" s="48"/>
      <c r="V267" s="188"/>
      <c r="W267" s="188"/>
      <c r="X267" s="188"/>
      <c r="Y267" s="188"/>
      <c r="Z267" s="188"/>
      <c r="AA267" s="188"/>
      <c r="AB267" s="188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  <c r="BH267" s="95"/>
      <c r="BI267" s="95"/>
      <c r="BJ267" s="95"/>
      <c r="BK267" s="95"/>
      <c r="BL267" s="95"/>
      <c r="BM267" s="95"/>
      <c r="BN267" s="95"/>
    </row>
    <row r="268" spans="1:66" s="187" customFormat="1" ht="12.75" customHeight="1" thickBot="1" x14ac:dyDescent="0.25">
      <c r="A268" s="96" t="e">
        <f t="shared" si="18"/>
        <v>#REF!</v>
      </c>
      <c r="B268" s="31"/>
      <c r="C268" s="36"/>
      <c r="D268" s="37"/>
      <c r="E268" s="55"/>
      <c r="F268" s="55"/>
      <c r="G268" s="56"/>
      <c r="H268" s="56"/>
      <c r="I268" s="56"/>
      <c r="J268" s="56"/>
      <c r="K268" s="27" t="s">
        <v>184</v>
      </c>
      <c r="L268" s="288" t="str">
        <f>IF($E$31="","",$E$31)</f>
        <v>Lady Rosetta</v>
      </c>
      <c r="M268" s="288"/>
      <c r="N268" s="48"/>
      <c r="O268" s="48"/>
      <c r="P268" s="48"/>
      <c r="Q268" s="48"/>
      <c r="R268" s="48"/>
      <c r="S268" s="48"/>
      <c r="V268" s="188"/>
      <c r="W268" s="188"/>
      <c r="X268" s="188"/>
      <c r="Y268" s="188"/>
      <c r="Z268" s="188"/>
      <c r="AA268" s="188"/>
      <c r="AB268" s="188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  <c r="BH268" s="95"/>
      <c r="BI268" s="95"/>
      <c r="BJ268" s="95"/>
      <c r="BK268" s="95"/>
      <c r="BL268" s="95"/>
      <c r="BM268" s="95"/>
      <c r="BN268" s="95"/>
    </row>
    <row r="269" spans="1:66" s="187" customFormat="1" ht="12.75" customHeight="1" thickTop="1" x14ac:dyDescent="0.2">
      <c r="A269" s="96" t="e">
        <f t="shared" si="18"/>
        <v>#REF!</v>
      </c>
      <c r="B269" s="31"/>
      <c r="C269" s="163" t="s">
        <v>364</v>
      </c>
      <c r="D269" s="164">
        <f>$V$28</f>
        <v>41699</v>
      </c>
      <c r="E269" s="164">
        <f t="shared" ref="E269:Q269" si="33">D269+1</f>
        <v>41700</v>
      </c>
      <c r="F269" s="164">
        <f t="shared" si="33"/>
        <v>41701</v>
      </c>
      <c r="G269" s="164">
        <f t="shared" si="33"/>
        <v>41702</v>
      </c>
      <c r="H269" s="164">
        <f t="shared" si="33"/>
        <v>41703</v>
      </c>
      <c r="I269" s="164">
        <f t="shared" si="33"/>
        <v>41704</v>
      </c>
      <c r="J269" s="164">
        <f t="shared" si="33"/>
        <v>41705</v>
      </c>
      <c r="K269" s="164">
        <f t="shared" si="33"/>
        <v>41706</v>
      </c>
      <c r="L269" s="164">
        <f t="shared" si="33"/>
        <v>41707</v>
      </c>
      <c r="M269" s="164">
        <f t="shared" si="33"/>
        <v>41708</v>
      </c>
      <c r="N269" s="164">
        <f t="shared" si="33"/>
        <v>41709</v>
      </c>
      <c r="O269" s="164">
        <f t="shared" si="33"/>
        <v>41710</v>
      </c>
      <c r="P269" s="164">
        <f t="shared" si="33"/>
        <v>41711</v>
      </c>
      <c r="Q269" s="165">
        <f t="shared" si="33"/>
        <v>41712</v>
      </c>
      <c r="R269" s="48"/>
      <c r="S269" s="48"/>
      <c r="V269" s="188"/>
      <c r="W269" s="188"/>
      <c r="X269" s="188"/>
      <c r="Y269" s="188"/>
      <c r="Z269" s="188"/>
      <c r="AA269" s="188"/>
      <c r="AB269" s="188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  <c r="BH269" s="95"/>
      <c r="BI269" s="95"/>
      <c r="BJ269" s="95"/>
      <c r="BK269" s="95"/>
      <c r="BL269" s="95"/>
      <c r="BM269" s="95"/>
      <c r="BN269" s="95"/>
    </row>
    <row r="270" spans="1:66" s="187" customFormat="1" ht="12.75" customHeight="1" x14ac:dyDescent="0.2">
      <c r="A270" s="96" t="e">
        <f t="shared" si="18"/>
        <v>#REF!</v>
      </c>
      <c r="B270" s="31"/>
      <c r="C270" s="166" t="s">
        <v>365</v>
      </c>
      <c r="D270" s="167">
        <f t="shared" ref="D270:Q270" si="34">D269+1</f>
        <v>41700</v>
      </c>
      <c r="E270" s="167">
        <f t="shared" si="34"/>
        <v>41701</v>
      </c>
      <c r="F270" s="167">
        <f t="shared" si="34"/>
        <v>41702</v>
      </c>
      <c r="G270" s="167">
        <f t="shared" si="34"/>
        <v>41703</v>
      </c>
      <c r="H270" s="167">
        <f t="shared" si="34"/>
        <v>41704</v>
      </c>
      <c r="I270" s="167">
        <f t="shared" si="34"/>
        <v>41705</v>
      </c>
      <c r="J270" s="167">
        <f t="shared" si="34"/>
        <v>41706</v>
      </c>
      <c r="K270" s="167">
        <f t="shared" si="34"/>
        <v>41707</v>
      </c>
      <c r="L270" s="167">
        <f t="shared" si="34"/>
        <v>41708</v>
      </c>
      <c r="M270" s="167">
        <f t="shared" si="34"/>
        <v>41709</v>
      </c>
      <c r="N270" s="167">
        <f t="shared" si="34"/>
        <v>41710</v>
      </c>
      <c r="O270" s="167">
        <f t="shared" si="34"/>
        <v>41711</v>
      </c>
      <c r="P270" s="167">
        <f t="shared" si="34"/>
        <v>41712</v>
      </c>
      <c r="Q270" s="168">
        <f t="shared" si="34"/>
        <v>41713</v>
      </c>
      <c r="R270" s="48"/>
      <c r="S270" s="48"/>
      <c r="V270" s="188"/>
      <c r="W270" s="188"/>
      <c r="X270" s="188"/>
      <c r="Y270" s="188"/>
      <c r="Z270" s="188"/>
      <c r="AA270" s="188"/>
      <c r="AB270" s="188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  <c r="BH270" s="95"/>
      <c r="BI270" s="95"/>
      <c r="BJ270" s="95"/>
      <c r="BK270" s="95"/>
      <c r="BL270" s="95"/>
      <c r="BM270" s="95"/>
      <c r="BN270" s="95"/>
    </row>
    <row r="271" spans="1:66" s="187" customFormat="1" ht="12.75" customHeight="1" thickBot="1" x14ac:dyDescent="0.25">
      <c r="A271" s="96" t="e">
        <f t="shared" si="18"/>
        <v>#REF!</v>
      </c>
      <c r="B271" s="31"/>
      <c r="C271" s="169" t="s">
        <v>361</v>
      </c>
      <c r="D271" s="19"/>
      <c r="E271" s="19"/>
      <c r="F271" s="19"/>
      <c r="G271" s="19"/>
      <c r="H271" s="20"/>
      <c r="I271" s="20"/>
      <c r="J271" s="20"/>
      <c r="K271" s="20"/>
      <c r="L271" s="20"/>
      <c r="M271" s="20"/>
      <c r="N271" s="20"/>
      <c r="O271" s="20"/>
      <c r="P271" s="20"/>
      <c r="Q271" s="21"/>
      <c r="R271" s="48"/>
      <c r="S271" s="48"/>
      <c r="V271" s="188"/>
      <c r="W271" s="188"/>
      <c r="X271" s="188"/>
      <c r="Y271" s="188"/>
      <c r="Z271" s="188"/>
      <c r="AA271" s="188"/>
      <c r="AB271" s="188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  <c r="BH271" s="95"/>
      <c r="BI271" s="95"/>
      <c r="BJ271" s="95"/>
      <c r="BK271" s="95"/>
      <c r="BL271" s="95"/>
      <c r="BM271" s="95"/>
      <c r="BN271" s="95"/>
    </row>
    <row r="272" spans="1:66" s="187" customFormat="1" ht="12.75" customHeight="1" thickTop="1" x14ac:dyDescent="0.2">
      <c r="A272" s="96" t="e">
        <f t="shared" si="18"/>
        <v>#REF!</v>
      </c>
      <c r="B272" s="31"/>
      <c r="C272" s="163" t="s">
        <v>364</v>
      </c>
      <c r="D272" s="164">
        <f>Q269+1</f>
        <v>41713</v>
      </c>
      <c r="E272" s="164">
        <f t="shared" ref="E272:Q272" si="35">D272+1</f>
        <v>41714</v>
      </c>
      <c r="F272" s="164">
        <f t="shared" si="35"/>
        <v>41715</v>
      </c>
      <c r="G272" s="164">
        <f t="shared" si="35"/>
        <v>41716</v>
      </c>
      <c r="H272" s="164">
        <f t="shared" si="35"/>
        <v>41717</v>
      </c>
      <c r="I272" s="164">
        <f t="shared" si="35"/>
        <v>41718</v>
      </c>
      <c r="J272" s="164">
        <f t="shared" si="35"/>
        <v>41719</v>
      </c>
      <c r="K272" s="164">
        <f t="shared" si="35"/>
        <v>41720</v>
      </c>
      <c r="L272" s="164">
        <f t="shared" si="35"/>
        <v>41721</v>
      </c>
      <c r="M272" s="164">
        <f t="shared" si="35"/>
        <v>41722</v>
      </c>
      <c r="N272" s="164">
        <f t="shared" si="35"/>
        <v>41723</v>
      </c>
      <c r="O272" s="164">
        <f t="shared" si="35"/>
        <v>41724</v>
      </c>
      <c r="P272" s="164">
        <f t="shared" si="35"/>
        <v>41725</v>
      </c>
      <c r="Q272" s="165">
        <f t="shared" si="35"/>
        <v>41726</v>
      </c>
      <c r="R272" s="48"/>
      <c r="S272" s="48"/>
      <c r="V272" s="188"/>
      <c r="W272" s="188"/>
      <c r="X272" s="188"/>
      <c r="Y272" s="188"/>
      <c r="Z272" s="188"/>
      <c r="AA272" s="188"/>
      <c r="AB272" s="188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  <c r="BH272" s="95"/>
      <c r="BI272" s="95"/>
      <c r="BJ272" s="95"/>
      <c r="BK272" s="95"/>
      <c r="BL272" s="95"/>
      <c r="BM272" s="95"/>
      <c r="BN272" s="95"/>
    </row>
    <row r="273" spans="1:66" s="187" customFormat="1" ht="12.75" customHeight="1" x14ac:dyDescent="0.2">
      <c r="A273" s="96" t="e">
        <f t="shared" si="18"/>
        <v>#REF!</v>
      </c>
      <c r="B273" s="31"/>
      <c r="C273" s="166" t="s">
        <v>365</v>
      </c>
      <c r="D273" s="167">
        <f t="shared" ref="D273:Q273" si="36">D272+1</f>
        <v>41714</v>
      </c>
      <c r="E273" s="167">
        <f t="shared" si="36"/>
        <v>41715</v>
      </c>
      <c r="F273" s="167">
        <f t="shared" si="36"/>
        <v>41716</v>
      </c>
      <c r="G273" s="167">
        <f t="shared" si="36"/>
        <v>41717</v>
      </c>
      <c r="H273" s="167">
        <f t="shared" si="36"/>
        <v>41718</v>
      </c>
      <c r="I273" s="167">
        <f t="shared" si="36"/>
        <v>41719</v>
      </c>
      <c r="J273" s="167">
        <f t="shared" si="36"/>
        <v>41720</v>
      </c>
      <c r="K273" s="167">
        <f t="shared" si="36"/>
        <v>41721</v>
      </c>
      <c r="L273" s="167">
        <f t="shared" si="36"/>
        <v>41722</v>
      </c>
      <c r="M273" s="167">
        <f t="shared" si="36"/>
        <v>41723</v>
      </c>
      <c r="N273" s="167">
        <f t="shared" si="36"/>
        <v>41724</v>
      </c>
      <c r="O273" s="167">
        <f t="shared" si="36"/>
        <v>41725</v>
      </c>
      <c r="P273" s="167">
        <f t="shared" si="36"/>
        <v>41726</v>
      </c>
      <c r="Q273" s="168">
        <f t="shared" si="36"/>
        <v>41727</v>
      </c>
      <c r="R273" s="48"/>
      <c r="S273" s="48"/>
      <c r="V273" s="188"/>
      <c r="W273" s="188"/>
      <c r="X273" s="188"/>
      <c r="Y273" s="188"/>
      <c r="Z273" s="188"/>
      <c r="AA273" s="188"/>
      <c r="AB273" s="188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  <c r="BH273" s="95"/>
      <c r="BI273" s="95"/>
      <c r="BJ273" s="95"/>
      <c r="BK273" s="95"/>
      <c r="BL273" s="95"/>
      <c r="BM273" s="95"/>
      <c r="BN273" s="95"/>
    </row>
    <row r="274" spans="1:66" s="187" customFormat="1" ht="12.75" customHeight="1" thickBot="1" x14ac:dyDescent="0.25">
      <c r="A274" s="96" t="e">
        <f t="shared" si="18"/>
        <v>#REF!</v>
      </c>
      <c r="B274" s="31"/>
      <c r="C274" s="169" t="s">
        <v>361</v>
      </c>
      <c r="D274" s="19"/>
      <c r="E274" s="19"/>
      <c r="F274" s="19"/>
      <c r="G274" s="19"/>
      <c r="H274" s="20"/>
      <c r="I274" s="20"/>
      <c r="J274" s="20"/>
      <c r="K274" s="20"/>
      <c r="L274" s="20"/>
      <c r="M274" s="20"/>
      <c r="N274" s="20"/>
      <c r="O274" s="20"/>
      <c r="P274" s="20"/>
      <c r="Q274" s="21"/>
      <c r="R274" s="48"/>
      <c r="S274" s="48"/>
      <c r="V274" s="188"/>
      <c r="W274" s="188"/>
      <c r="X274" s="188"/>
      <c r="Y274" s="188"/>
      <c r="Z274" s="188"/>
      <c r="AA274" s="188"/>
      <c r="AB274" s="188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  <c r="BH274" s="95"/>
      <c r="BI274" s="95"/>
      <c r="BJ274" s="95"/>
      <c r="BK274" s="95"/>
      <c r="BL274" s="95"/>
      <c r="BM274" s="95"/>
      <c r="BN274" s="95"/>
    </row>
    <row r="275" spans="1:66" s="187" customFormat="1" ht="12.75" customHeight="1" thickTop="1" x14ac:dyDescent="0.2">
      <c r="A275" s="96" t="e">
        <f t="shared" si="18"/>
        <v>#REF!</v>
      </c>
      <c r="B275" s="31"/>
      <c r="C275" s="163" t="s">
        <v>364</v>
      </c>
      <c r="D275" s="164">
        <f>Q272+1</f>
        <v>41727</v>
      </c>
      <c r="E275" s="164">
        <f t="shared" ref="E275:Q275" si="37">D275+1</f>
        <v>41728</v>
      </c>
      <c r="F275" s="164">
        <f t="shared" si="37"/>
        <v>41729</v>
      </c>
      <c r="G275" s="164">
        <f t="shared" si="37"/>
        <v>41730</v>
      </c>
      <c r="H275" s="164">
        <f t="shared" si="37"/>
        <v>41731</v>
      </c>
      <c r="I275" s="164">
        <f t="shared" si="37"/>
        <v>41732</v>
      </c>
      <c r="J275" s="164">
        <f t="shared" si="37"/>
        <v>41733</v>
      </c>
      <c r="K275" s="164">
        <f t="shared" si="37"/>
        <v>41734</v>
      </c>
      <c r="L275" s="164">
        <f t="shared" si="37"/>
        <v>41735</v>
      </c>
      <c r="M275" s="164">
        <f t="shared" si="37"/>
        <v>41736</v>
      </c>
      <c r="N275" s="164">
        <f t="shared" si="37"/>
        <v>41737</v>
      </c>
      <c r="O275" s="164">
        <f t="shared" si="37"/>
        <v>41738</v>
      </c>
      <c r="P275" s="164">
        <f t="shared" si="37"/>
        <v>41739</v>
      </c>
      <c r="Q275" s="165">
        <f t="shared" si="37"/>
        <v>41740</v>
      </c>
      <c r="R275" s="48"/>
      <c r="S275" s="48"/>
      <c r="V275" s="188"/>
      <c r="W275" s="188"/>
      <c r="X275" s="188"/>
      <c r="Y275" s="188"/>
      <c r="Z275" s="188"/>
      <c r="AA275" s="188"/>
      <c r="AB275" s="188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  <c r="BH275" s="95"/>
      <c r="BI275" s="95"/>
      <c r="BJ275" s="95"/>
      <c r="BK275" s="95"/>
      <c r="BL275" s="95"/>
      <c r="BM275" s="95"/>
      <c r="BN275" s="95"/>
    </row>
    <row r="276" spans="1:66" s="187" customFormat="1" ht="12.75" customHeight="1" x14ac:dyDescent="0.2">
      <c r="A276" s="96" t="e">
        <f t="shared" si="18"/>
        <v>#REF!</v>
      </c>
      <c r="B276" s="31"/>
      <c r="C276" s="166" t="s">
        <v>365</v>
      </c>
      <c r="D276" s="167">
        <f t="shared" ref="D276:Q276" si="38">D275+1</f>
        <v>41728</v>
      </c>
      <c r="E276" s="167">
        <f t="shared" si="38"/>
        <v>41729</v>
      </c>
      <c r="F276" s="167">
        <f t="shared" si="38"/>
        <v>41730</v>
      </c>
      <c r="G276" s="167">
        <f t="shared" si="38"/>
        <v>41731</v>
      </c>
      <c r="H276" s="167">
        <f t="shared" si="38"/>
        <v>41732</v>
      </c>
      <c r="I276" s="167">
        <f t="shared" si="38"/>
        <v>41733</v>
      </c>
      <c r="J276" s="167">
        <f t="shared" si="38"/>
        <v>41734</v>
      </c>
      <c r="K276" s="167">
        <f t="shared" si="38"/>
        <v>41735</v>
      </c>
      <c r="L276" s="167">
        <f t="shared" si="38"/>
        <v>41736</v>
      </c>
      <c r="M276" s="167">
        <f t="shared" si="38"/>
        <v>41737</v>
      </c>
      <c r="N276" s="167">
        <f t="shared" si="38"/>
        <v>41738</v>
      </c>
      <c r="O276" s="167">
        <f t="shared" si="38"/>
        <v>41739</v>
      </c>
      <c r="P276" s="167">
        <f t="shared" si="38"/>
        <v>41740</v>
      </c>
      <c r="Q276" s="168">
        <f t="shared" si="38"/>
        <v>41741</v>
      </c>
      <c r="R276" s="48"/>
      <c r="S276" s="48"/>
      <c r="V276" s="188"/>
      <c r="W276" s="188"/>
      <c r="X276" s="188"/>
      <c r="Y276" s="188"/>
      <c r="Z276" s="188"/>
      <c r="AA276" s="188"/>
      <c r="AB276" s="188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4"/>
      <c r="AX276" s="94"/>
      <c r="AY276" s="95"/>
      <c r="AZ276" s="95"/>
      <c r="BA276" s="95"/>
      <c r="BB276" s="95"/>
      <c r="BC276" s="95"/>
      <c r="BD276" s="95"/>
      <c r="BE276" s="95"/>
      <c r="BF276" s="95"/>
      <c r="BG276" s="95"/>
      <c r="BH276" s="95"/>
      <c r="BI276" s="95"/>
      <c r="BJ276" s="95"/>
      <c r="BK276" s="95"/>
      <c r="BL276" s="95"/>
      <c r="BM276" s="95"/>
      <c r="BN276" s="95"/>
    </row>
    <row r="277" spans="1:66" s="187" customFormat="1" ht="12.75" customHeight="1" thickBot="1" x14ac:dyDescent="0.25">
      <c r="A277" s="96" t="e">
        <f t="shared" si="18"/>
        <v>#REF!</v>
      </c>
      <c r="B277" s="31"/>
      <c r="C277" s="169" t="s">
        <v>361</v>
      </c>
      <c r="D277" s="19"/>
      <c r="E277" s="19"/>
      <c r="F277" s="19"/>
      <c r="G277" s="19"/>
      <c r="H277" s="20"/>
      <c r="I277" s="20"/>
      <c r="J277" s="20"/>
      <c r="K277" s="20"/>
      <c r="L277" s="20"/>
      <c r="M277" s="20"/>
      <c r="N277" s="20"/>
      <c r="O277" s="20"/>
      <c r="P277" s="20"/>
      <c r="Q277" s="21"/>
      <c r="R277" s="48"/>
      <c r="S277" s="48"/>
      <c r="V277" s="188"/>
      <c r="W277" s="188"/>
      <c r="X277" s="188"/>
      <c r="Y277" s="188"/>
      <c r="Z277" s="188"/>
      <c r="AA277" s="188"/>
      <c r="AB277" s="188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4"/>
      <c r="AX277" s="94"/>
      <c r="AY277" s="95"/>
      <c r="AZ277" s="95"/>
      <c r="BA277" s="95"/>
      <c r="BB277" s="95"/>
      <c r="BC277" s="95"/>
      <c r="BD277" s="95"/>
      <c r="BE277" s="95"/>
      <c r="BF277" s="95"/>
      <c r="BG277" s="95"/>
      <c r="BH277" s="95"/>
      <c r="BI277" s="95"/>
      <c r="BJ277" s="95"/>
      <c r="BK277" s="95"/>
      <c r="BL277" s="95"/>
      <c r="BM277" s="95"/>
      <c r="BN277" s="95"/>
    </row>
    <row r="278" spans="1:66" ht="13.5" thickTop="1" x14ac:dyDescent="0.2">
      <c r="A278" s="96" t="e">
        <f t="shared" si="18"/>
        <v>#REF!</v>
      </c>
      <c r="B278" s="31"/>
      <c r="C278" s="163" t="s">
        <v>364</v>
      </c>
      <c r="D278" s="164">
        <f>Q275+1</f>
        <v>41741</v>
      </c>
      <c r="E278" s="164">
        <f t="shared" ref="E278:Q278" si="39">D278+1</f>
        <v>41742</v>
      </c>
      <c r="F278" s="164">
        <f t="shared" si="39"/>
        <v>41743</v>
      </c>
      <c r="G278" s="164">
        <f t="shared" si="39"/>
        <v>41744</v>
      </c>
      <c r="H278" s="164">
        <f t="shared" si="39"/>
        <v>41745</v>
      </c>
      <c r="I278" s="164">
        <f t="shared" si="39"/>
        <v>41746</v>
      </c>
      <c r="J278" s="164">
        <f t="shared" si="39"/>
        <v>41747</v>
      </c>
      <c r="K278" s="164">
        <f t="shared" si="39"/>
        <v>41748</v>
      </c>
      <c r="L278" s="164">
        <f t="shared" si="39"/>
        <v>41749</v>
      </c>
      <c r="M278" s="164">
        <f t="shared" si="39"/>
        <v>41750</v>
      </c>
      <c r="N278" s="164">
        <f t="shared" si="39"/>
        <v>41751</v>
      </c>
      <c r="O278" s="164">
        <f t="shared" si="39"/>
        <v>41752</v>
      </c>
      <c r="P278" s="164">
        <f t="shared" si="39"/>
        <v>41753</v>
      </c>
      <c r="Q278" s="165">
        <f t="shared" si="39"/>
        <v>41754</v>
      </c>
      <c r="R278" s="48"/>
      <c r="S278" s="48"/>
      <c r="T278" s="187"/>
      <c r="U278" s="187"/>
      <c r="W278" s="188"/>
      <c r="X278" s="188"/>
      <c r="Z278" s="188"/>
      <c r="AA278" s="188"/>
      <c r="AC278" s="95"/>
      <c r="AD278" s="95"/>
      <c r="AE278" s="95"/>
      <c r="AF278" s="95"/>
      <c r="AG278" s="95"/>
      <c r="AH278" s="95"/>
      <c r="AI278" s="95"/>
      <c r="AJ278" s="95"/>
      <c r="AK278" s="95"/>
      <c r="AM278" s="95"/>
      <c r="AN278" s="95"/>
      <c r="AS278" s="95"/>
      <c r="AT278" s="95"/>
      <c r="AU278" s="95"/>
      <c r="BB278" s="95"/>
      <c r="BC278" s="95"/>
      <c r="BD278" s="95"/>
      <c r="BE278" s="95"/>
      <c r="BF278" s="95"/>
      <c r="BG278" s="95"/>
      <c r="BI278" s="95"/>
      <c r="BJ278" s="95"/>
      <c r="BK278" s="95"/>
      <c r="BL278" s="95"/>
      <c r="BN278" s="94"/>
    </row>
    <row r="279" spans="1:66" x14ac:dyDescent="0.2">
      <c r="A279" s="96" t="e">
        <f t="shared" si="18"/>
        <v>#REF!</v>
      </c>
      <c r="B279" s="31"/>
      <c r="C279" s="166" t="s">
        <v>365</v>
      </c>
      <c r="D279" s="167">
        <f t="shared" ref="D279:Q279" si="40">D278+1</f>
        <v>41742</v>
      </c>
      <c r="E279" s="167">
        <f t="shared" si="40"/>
        <v>41743</v>
      </c>
      <c r="F279" s="167">
        <f t="shared" si="40"/>
        <v>41744</v>
      </c>
      <c r="G279" s="167">
        <f t="shared" si="40"/>
        <v>41745</v>
      </c>
      <c r="H279" s="167">
        <f t="shared" si="40"/>
        <v>41746</v>
      </c>
      <c r="I279" s="167">
        <f t="shared" si="40"/>
        <v>41747</v>
      </c>
      <c r="J279" s="167">
        <f t="shared" si="40"/>
        <v>41748</v>
      </c>
      <c r="K279" s="167">
        <f t="shared" si="40"/>
        <v>41749</v>
      </c>
      <c r="L279" s="167">
        <f t="shared" si="40"/>
        <v>41750</v>
      </c>
      <c r="M279" s="167">
        <f t="shared" si="40"/>
        <v>41751</v>
      </c>
      <c r="N279" s="167">
        <f t="shared" si="40"/>
        <v>41752</v>
      </c>
      <c r="O279" s="167">
        <f t="shared" si="40"/>
        <v>41753</v>
      </c>
      <c r="P279" s="167">
        <f t="shared" si="40"/>
        <v>41754</v>
      </c>
      <c r="Q279" s="168">
        <f t="shared" si="40"/>
        <v>41755</v>
      </c>
      <c r="R279" s="48"/>
      <c r="S279" s="48"/>
      <c r="T279"/>
      <c r="U279"/>
      <c r="Z279" s="188"/>
      <c r="AA279" s="188"/>
      <c r="AC279" s="95"/>
      <c r="AD279" s="95"/>
      <c r="AE279" s="95"/>
      <c r="AF279" s="95"/>
      <c r="AG279" s="95"/>
      <c r="AH279" s="95"/>
      <c r="AI279" s="95"/>
      <c r="AJ279" s="95"/>
      <c r="AK279" s="95"/>
      <c r="AM279" s="95"/>
      <c r="AN279" s="95"/>
      <c r="AS279" s="95"/>
      <c r="AT279" s="95"/>
      <c r="AU279" s="95"/>
      <c r="BI279" s="95"/>
      <c r="BJ279" s="95"/>
      <c r="BK279" s="95"/>
      <c r="BN279" s="94"/>
    </row>
    <row r="280" spans="1:66" ht="13.5" thickBot="1" x14ac:dyDescent="0.25">
      <c r="A280" s="96" t="e">
        <f t="shared" si="18"/>
        <v>#REF!</v>
      </c>
      <c r="B280" s="31"/>
      <c r="C280" s="169" t="s">
        <v>361</v>
      </c>
      <c r="D280" s="19"/>
      <c r="E280" s="19"/>
      <c r="F280" s="19"/>
      <c r="G280" s="19"/>
      <c r="H280" s="20"/>
      <c r="I280" s="20"/>
      <c r="J280" s="20"/>
      <c r="K280" s="20"/>
      <c r="L280" s="20"/>
      <c r="M280" s="20"/>
      <c r="N280" s="20"/>
      <c r="O280" s="20"/>
      <c r="P280" s="20"/>
      <c r="Q280" s="21"/>
      <c r="R280" s="48"/>
      <c r="S280" s="48"/>
      <c r="T280"/>
      <c r="U280"/>
      <c r="Z280" s="188"/>
      <c r="AA280" s="188"/>
      <c r="AM280" s="95"/>
      <c r="AN280" s="95"/>
      <c r="AS280" s="95"/>
      <c r="AT280" s="95"/>
      <c r="AU280" s="95"/>
      <c r="BI280" s="95"/>
      <c r="BJ280" s="95"/>
      <c r="BN280" s="94"/>
    </row>
    <row r="281" spans="1:66" ht="13.5" thickTop="1" x14ac:dyDescent="0.2">
      <c r="A281" s="96" t="e">
        <f t="shared" si="18"/>
        <v>#REF!</v>
      </c>
      <c r="B281" s="31"/>
      <c r="C281" s="163" t="s">
        <v>364</v>
      </c>
      <c r="D281" s="164">
        <f>Q278+1</f>
        <v>41755</v>
      </c>
      <c r="E281" s="164">
        <f t="shared" ref="E281:Q281" si="41">D281+1</f>
        <v>41756</v>
      </c>
      <c r="F281" s="164">
        <f t="shared" si="41"/>
        <v>41757</v>
      </c>
      <c r="G281" s="164">
        <f t="shared" si="41"/>
        <v>41758</v>
      </c>
      <c r="H281" s="164">
        <f t="shared" si="41"/>
        <v>41759</v>
      </c>
      <c r="I281" s="164">
        <f t="shared" si="41"/>
        <v>41760</v>
      </c>
      <c r="J281" s="164">
        <f t="shared" si="41"/>
        <v>41761</v>
      </c>
      <c r="K281" s="164">
        <f t="shared" si="41"/>
        <v>41762</v>
      </c>
      <c r="L281" s="164">
        <f t="shared" si="41"/>
        <v>41763</v>
      </c>
      <c r="M281" s="164">
        <f t="shared" si="41"/>
        <v>41764</v>
      </c>
      <c r="N281" s="164">
        <f t="shared" si="41"/>
        <v>41765</v>
      </c>
      <c r="O281" s="164">
        <f t="shared" si="41"/>
        <v>41766</v>
      </c>
      <c r="P281" s="164">
        <f t="shared" si="41"/>
        <v>41767</v>
      </c>
      <c r="Q281" s="165">
        <f t="shared" si="41"/>
        <v>41768</v>
      </c>
      <c r="R281" s="48"/>
      <c r="S281" s="48"/>
      <c r="T281"/>
      <c r="U281"/>
      <c r="Z281" s="188"/>
      <c r="AA281" s="188"/>
      <c r="AM281" s="95"/>
      <c r="AN281" s="95"/>
      <c r="BI281" s="95"/>
      <c r="BJ281" s="95"/>
      <c r="BN281" s="94"/>
    </row>
    <row r="282" spans="1:66" x14ac:dyDescent="0.2">
      <c r="A282" s="96" t="e">
        <f t="shared" si="18"/>
        <v>#REF!</v>
      </c>
      <c r="B282" s="31"/>
      <c r="C282" s="166" t="s">
        <v>365</v>
      </c>
      <c r="D282" s="167">
        <f t="shared" ref="D282:Q282" si="42">D281+1</f>
        <v>41756</v>
      </c>
      <c r="E282" s="167">
        <f t="shared" si="42"/>
        <v>41757</v>
      </c>
      <c r="F282" s="167">
        <f t="shared" si="42"/>
        <v>41758</v>
      </c>
      <c r="G282" s="167">
        <f t="shared" si="42"/>
        <v>41759</v>
      </c>
      <c r="H282" s="167">
        <f t="shared" si="42"/>
        <v>41760</v>
      </c>
      <c r="I282" s="167">
        <f t="shared" si="42"/>
        <v>41761</v>
      </c>
      <c r="J282" s="167">
        <f t="shared" si="42"/>
        <v>41762</v>
      </c>
      <c r="K282" s="167">
        <f t="shared" si="42"/>
        <v>41763</v>
      </c>
      <c r="L282" s="167">
        <f t="shared" si="42"/>
        <v>41764</v>
      </c>
      <c r="M282" s="167">
        <f t="shared" si="42"/>
        <v>41765</v>
      </c>
      <c r="N282" s="167">
        <f t="shared" si="42"/>
        <v>41766</v>
      </c>
      <c r="O282" s="167">
        <f t="shared" si="42"/>
        <v>41767</v>
      </c>
      <c r="P282" s="167">
        <f t="shared" si="42"/>
        <v>41768</v>
      </c>
      <c r="Q282" s="168">
        <f t="shared" si="42"/>
        <v>41769</v>
      </c>
      <c r="R282" s="48"/>
      <c r="S282" s="48"/>
      <c r="T282"/>
      <c r="U282"/>
      <c r="Z282" s="188"/>
      <c r="AA282" s="188"/>
      <c r="AM282" s="95"/>
      <c r="AN282" s="95"/>
      <c r="BN282" s="94"/>
    </row>
    <row r="283" spans="1:66" ht="13.5" thickBot="1" x14ac:dyDescent="0.25">
      <c r="A283" s="96" t="e">
        <f t="shared" si="18"/>
        <v>#REF!</v>
      </c>
      <c r="B283" s="31"/>
      <c r="C283" s="169" t="s">
        <v>361</v>
      </c>
      <c r="D283" s="19"/>
      <c r="E283" s="19"/>
      <c r="F283" s="19"/>
      <c r="G283" s="19"/>
      <c r="H283" s="20"/>
      <c r="I283" s="20"/>
      <c r="J283" s="20"/>
      <c r="K283" s="20"/>
      <c r="L283" s="20"/>
      <c r="M283" s="20"/>
      <c r="N283" s="20"/>
      <c r="O283" s="20"/>
      <c r="P283" s="20"/>
      <c r="Q283" s="21"/>
      <c r="R283" s="48"/>
      <c r="S283" s="48"/>
      <c r="T283"/>
      <c r="U283"/>
      <c r="Z283" s="188"/>
      <c r="AA283" s="188"/>
      <c r="AM283" s="95"/>
      <c r="AN283" s="95"/>
      <c r="BN283" s="94"/>
    </row>
    <row r="284" spans="1:66" ht="13.5" thickTop="1" x14ac:dyDescent="0.2">
      <c r="A284" s="96" t="e">
        <f t="shared" si="18"/>
        <v>#REF!</v>
      </c>
      <c r="B284" s="31"/>
      <c r="C284" s="163" t="s">
        <v>364</v>
      </c>
      <c r="D284" s="164">
        <f>Q281+1</f>
        <v>41769</v>
      </c>
      <c r="E284" s="164">
        <f t="shared" ref="E284:Q284" si="43">D284+1</f>
        <v>41770</v>
      </c>
      <c r="F284" s="164">
        <f t="shared" si="43"/>
        <v>41771</v>
      </c>
      <c r="G284" s="164">
        <f t="shared" si="43"/>
        <v>41772</v>
      </c>
      <c r="H284" s="164">
        <f t="shared" si="43"/>
        <v>41773</v>
      </c>
      <c r="I284" s="164">
        <f t="shared" si="43"/>
        <v>41774</v>
      </c>
      <c r="J284" s="164">
        <f t="shared" si="43"/>
        <v>41775</v>
      </c>
      <c r="K284" s="164">
        <f t="shared" si="43"/>
        <v>41776</v>
      </c>
      <c r="L284" s="164">
        <f t="shared" si="43"/>
        <v>41777</v>
      </c>
      <c r="M284" s="164">
        <f t="shared" si="43"/>
        <v>41778</v>
      </c>
      <c r="N284" s="164">
        <f t="shared" si="43"/>
        <v>41779</v>
      </c>
      <c r="O284" s="164">
        <f t="shared" si="43"/>
        <v>41780</v>
      </c>
      <c r="P284" s="164">
        <f t="shared" si="43"/>
        <v>41781</v>
      </c>
      <c r="Q284" s="165">
        <f t="shared" si="43"/>
        <v>41782</v>
      </c>
      <c r="R284" s="48"/>
      <c r="S284" s="48"/>
      <c r="T284"/>
      <c r="U284"/>
      <c r="AM284" s="95"/>
      <c r="AN284" s="95"/>
      <c r="BN284" s="94"/>
    </row>
    <row r="285" spans="1:66" x14ac:dyDescent="0.2">
      <c r="A285" s="96" t="e">
        <f t="shared" si="18"/>
        <v>#REF!</v>
      </c>
      <c r="B285" s="31"/>
      <c r="C285" s="166" t="s">
        <v>365</v>
      </c>
      <c r="D285" s="167">
        <f t="shared" ref="D285:Q285" si="44">D284+1</f>
        <v>41770</v>
      </c>
      <c r="E285" s="167">
        <f t="shared" si="44"/>
        <v>41771</v>
      </c>
      <c r="F285" s="167">
        <f t="shared" si="44"/>
        <v>41772</v>
      </c>
      <c r="G285" s="167">
        <f t="shared" si="44"/>
        <v>41773</v>
      </c>
      <c r="H285" s="167">
        <f t="shared" si="44"/>
        <v>41774</v>
      </c>
      <c r="I285" s="167">
        <f t="shared" si="44"/>
        <v>41775</v>
      </c>
      <c r="J285" s="167">
        <f t="shared" si="44"/>
        <v>41776</v>
      </c>
      <c r="K285" s="167">
        <f t="shared" si="44"/>
        <v>41777</v>
      </c>
      <c r="L285" s="167">
        <f t="shared" si="44"/>
        <v>41778</v>
      </c>
      <c r="M285" s="167">
        <f t="shared" si="44"/>
        <v>41779</v>
      </c>
      <c r="N285" s="167">
        <f t="shared" si="44"/>
        <v>41780</v>
      </c>
      <c r="O285" s="167">
        <f t="shared" si="44"/>
        <v>41781</v>
      </c>
      <c r="P285" s="167">
        <f t="shared" si="44"/>
        <v>41782</v>
      </c>
      <c r="Q285" s="168">
        <f t="shared" si="44"/>
        <v>41783</v>
      </c>
      <c r="R285" s="48"/>
      <c r="S285" s="48"/>
      <c r="T285"/>
      <c r="U285"/>
      <c r="AM285" s="95"/>
      <c r="AN285" s="95"/>
      <c r="BN285" s="94"/>
    </row>
    <row r="286" spans="1:66" ht="13.5" thickBot="1" x14ac:dyDescent="0.25">
      <c r="A286" s="96" t="e">
        <f t="shared" si="18"/>
        <v>#REF!</v>
      </c>
      <c r="B286" s="31"/>
      <c r="C286" s="169" t="s">
        <v>361</v>
      </c>
      <c r="D286" s="19"/>
      <c r="E286" s="19"/>
      <c r="F286" s="19"/>
      <c r="G286" s="19"/>
      <c r="H286" s="20"/>
      <c r="I286" s="20"/>
      <c r="J286" s="20"/>
      <c r="K286" s="20"/>
      <c r="L286" s="20"/>
      <c r="M286" s="20"/>
      <c r="N286" s="20"/>
      <c r="O286" s="20"/>
      <c r="P286" s="20"/>
      <c r="Q286" s="21"/>
      <c r="R286" s="48"/>
      <c r="S286" s="48"/>
      <c r="T286"/>
      <c r="U286"/>
      <c r="AM286" s="95"/>
      <c r="AN286" s="95"/>
      <c r="BN286" s="94"/>
    </row>
    <row r="287" spans="1:66" ht="13.5" thickTop="1" x14ac:dyDescent="0.2">
      <c r="A287" s="96" t="e">
        <f t="shared" si="18"/>
        <v>#REF!</v>
      </c>
      <c r="B287" s="31"/>
      <c r="C287" s="163" t="s">
        <v>364</v>
      </c>
      <c r="D287" s="164">
        <f>Q284+1</f>
        <v>41783</v>
      </c>
      <c r="E287" s="164">
        <f t="shared" ref="E287:Q287" si="45">D287+1</f>
        <v>41784</v>
      </c>
      <c r="F287" s="164">
        <f t="shared" si="45"/>
        <v>41785</v>
      </c>
      <c r="G287" s="164">
        <f t="shared" si="45"/>
        <v>41786</v>
      </c>
      <c r="H287" s="164">
        <f t="shared" si="45"/>
        <v>41787</v>
      </c>
      <c r="I287" s="164">
        <f t="shared" si="45"/>
        <v>41788</v>
      </c>
      <c r="J287" s="164">
        <f t="shared" si="45"/>
        <v>41789</v>
      </c>
      <c r="K287" s="164">
        <f t="shared" si="45"/>
        <v>41790</v>
      </c>
      <c r="L287" s="164">
        <f t="shared" si="45"/>
        <v>41791</v>
      </c>
      <c r="M287" s="164">
        <f t="shared" si="45"/>
        <v>41792</v>
      </c>
      <c r="N287" s="164">
        <f t="shared" si="45"/>
        <v>41793</v>
      </c>
      <c r="O287" s="164">
        <f t="shared" si="45"/>
        <v>41794</v>
      </c>
      <c r="P287" s="164">
        <f t="shared" si="45"/>
        <v>41795</v>
      </c>
      <c r="Q287" s="165">
        <f t="shared" si="45"/>
        <v>41796</v>
      </c>
      <c r="R287" s="48"/>
      <c r="S287" s="48"/>
      <c r="T287"/>
      <c r="U287"/>
      <c r="AM287" s="95"/>
      <c r="AN287" s="95"/>
      <c r="AW287" s="242"/>
      <c r="AX287" s="242"/>
      <c r="BN287" s="94"/>
    </row>
    <row r="288" spans="1:66" x14ac:dyDescent="0.2">
      <c r="A288" s="96" t="e">
        <f t="shared" si="18"/>
        <v>#REF!</v>
      </c>
      <c r="B288" s="31"/>
      <c r="C288" s="166" t="s">
        <v>365</v>
      </c>
      <c r="D288" s="167">
        <f t="shared" ref="D288:Q288" si="46">D287+1</f>
        <v>41784</v>
      </c>
      <c r="E288" s="167">
        <f t="shared" si="46"/>
        <v>41785</v>
      </c>
      <c r="F288" s="167">
        <f t="shared" si="46"/>
        <v>41786</v>
      </c>
      <c r="G288" s="167">
        <f t="shared" si="46"/>
        <v>41787</v>
      </c>
      <c r="H288" s="167">
        <f t="shared" si="46"/>
        <v>41788</v>
      </c>
      <c r="I288" s="167">
        <f t="shared" si="46"/>
        <v>41789</v>
      </c>
      <c r="J288" s="167">
        <f t="shared" si="46"/>
        <v>41790</v>
      </c>
      <c r="K288" s="167">
        <f t="shared" si="46"/>
        <v>41791</v>
      </c>
      <c r="L288" s="167">
        <f t="shared" si="46"/>
        <v>41792</v>
      </c>
      <c r="M288" s="167">
        <f t="shared" si="46"/>
        <v>41793</v>
      </c>
      <c r="N288" s="167">
        <f t="shared" si="46"/>
        <v>41794</v>
      </c>
      <c r="O288" s="167">
        <f t="shared" si="46"/>
        <v>41795</v>
      </c>
      <c r="P288" s="167">
        <f t="shared" si="46"/>
        <v>41796</v>
      </c>
      <c r="Q288" s="168">
        <f t="shared" si="46"/>
        <v>41797</v>
      </c>
      <c r="R288" s="48"/>
      <c r="S288" s="48"/>
      <c r="T288"/>
      <c r="U288"/>
      <c r="BN288" s="94"/>
    </row>
    <row r="289" spans="1:66" s="243" customFormat="1" ht="13.5" thickBot="1" x14ac:dyDescent="0.25">
      <c r="A289" s="96" t="e">
        <f t="shared" si="18"/>
        <v>#REF!</v>
      </c>
      <c r="B289" s="31"/>
      <c r="C289" s="169" t="s">
        <v>361</v>
      </c>
      <c r="D289" s="19"/>
      <c r="E289" s="19"/>
      <c r="F289" s="19"/>
      <c r="G289" s="19"/>
      <c r="H289" s="20"/>
      <c r="I289" s="20"/>
      <c r="J289" s="20"/>
      <c r="K289" s="20"/>
      <c r="L289" s="20"/>
      <c r="M289" s="20"/>
      <c r="N289" s="20"/>
      <c r="O289" s="20"/>
      <c r="P289" s="20"/>
      <c r="Q289" s="21"/>
      <c r="R289" s="48"/>
      <c r="S289" s="48"/>
      <c r="T289"/>
      <c r="U289"/>
      <c r="V289" s="242"/>
      <c r="W289" s="94"/>
      <c r="X289" s="94"/>
      <c r="Y289" s="242"/>
      <c r="Z289" s="94"/>
      <c r="AA289" s="94"/>
      <c r="AB289" s="242"/>
      <c r="AC289" s="242"/>
      <c r="AD289" s="242"/>
      <c r="AE289" s="242"/>
      <c r="AF289" s="242"/>
      <c r="AG289" s="242"/>
      <c r="AH289" s="242"/>
      <c r="AI289" s="242"/>
      <c r="AJ289" s="242"/>
      <c r="AK289" s="242"/>
      <c r="AL289" s="242"/>
      <c r="AM289" s="242"/>
      <c r="AN289" s="242"/>
      <c r="AO289" s="242"/>
      <c r="AP289" s="242"/>
      <c r="AQ289" s="242"/>
      <c r="AR289" s="242"/>
      <c r="AS289" s="242"/>
      <c r="AT289" s="242"/>
      <c r="AU289" s="242"/>
      <c r="AV289" s="242"/>
      <c r="AW289" s="94"/>
      <c r="AX289" s="94"/>
      <c r="AY289" s="242"/>
      <c r="AZ289" s="242"/>
      <c r="BA289" s="242"/>
      <c r="BB289" s="94"/>
      <c r="BC289" s="94"/>
      <c r="BD289" s="94"/>
      <c r="BE289" s="94"/>
      <c r="BF289" s="94"/>
      <c r="BG289" s="94"/>
      <c r="BH289" s="242"/>
      <c r="BI289" s="94"/>
      <c r="BJ289" s="94"/>
      <c r="BK289" s="94"/>
      <c r="BL289" s="94"/>
      <c r="BM289" s="242"/>
      <c r="BN289" s="242"/>
    </row>
    <row r="290" spans="1:66" ht="13.5" thickTop="1" x14ac:dyDescent="0.2">
      <c r="A290" s="96" t="e">
        <f t="shared" si="18"/>
        <v>#REF!</v>
      </c>
      <c r="B290" s="31"/>
      <c r="C290" s="163" t="s">
        <v>364</v>
      </c>
      <c r="D290" s="164">
        <f>Q287+1</f>
        <v>41797</v>
      </c>
      <c r="E290" s="164">
        <f t="shared" ref="E290:Q290" si="47">D290+1</f>
        <v>41798</v>
      </c>
      <c r="F290" s="164">
        <f t="shared" si="47"/>
        <v>41799</v>
      </c>
      <c r="G290" s="164">
        <f t="shared" si="47"/>
        <v>41800</v>
      </c>
      <c r="H290" s="164">
        <f t="shared" si="47"/>
        <v>41801</v>
      </c>
      <c r="I290" s="164">
        <f t="shared" si="47"/>
        <v>41802</v>
      </c>
      <c r="J290" s="164">
        <f t="shared" si="47"/>
        <v>41803</v>
      </c>
      <c r="K290" s="164">
        <f t="shared" si="47"/>
        <v>41804</v>
      </c>
      <c r="L290" s="164">
        <f t="shared" si="47"/>
        <v>41805</v>
      </c>
      <c r="M290" s="164">
        <f t="shared" si="47"/>
        <v>41806</v>
      </c>
      <c r="N290" s="164">
        <f t="shared" si="47"/>
        <v>41807</v>
      </c>
      <c r="O290" s="164">
        <f t="shared" si="47"/>
        <v>41808</v>
      </c>
      <c r="P290" s="164">
        <f t="shared" si="47"/>
        <v>41809</v>
      </c>
      <c r="Q290" s="165">
        <f t="shared" si="47"/>
        <v>41810</v>
      </c>
      <c r="R290" s="48"/>
      <c r="S290" s="48"/>
      <c r="T290" s="243"/>
      <c r="U290" s="243"/>
      <c r="W290" s="242"/>
      <c r="X290" s="242"/>
      <c r="BB290" s="242"/>
      <c r="BC290" s="242"/>
      <c r="BD290" s="242"/>
      <c r="BE290" s="242"/>
      <c r="BF290" s="242"/>
      <c r="BG290" s="242"/>
      <c r="BL290" s="242"/>
      <c r="BN290" s="94"/>
    </row>
    <row r="291" spans="1:66" x14ac:dyDescent="0.2">
      <c r="A291" s="96" t="e">
        <f t="shared" si="18"/>
        <v>#REF!</v>
      </c>
      <c r="B291" s="31"/>
      <c r="C291" s="166" t="s">
        <v>365</v>
      </c>
      <c r="D291" s="167">
        <f t="shared" ref="D291:Q291" si="48">D290+1</f>
        <v>41798</v>
      </c>
      <c r="E291" s="167">
        <f t="shared" si="48"/>
        <v>41799</v>
      </c>
      <c r="F291" s="167">
        <f t="shared" si="48"/>
        <v>41800</v>
      </c>
      <c r="G291" s="167">
        <f t="shared" si="48"/>
        <v>41801</v>
      </c>
      <c r="H291" s="167">
        <f t="shared" si="48"/>
        <v>41802</v>
      </c>
      <c r="I291" s="167">
        <f t="shared" si="48"/>
        <v>41803</v>
      </c>
      <c r="J291" s="167">
        <f t="shared" si="48"/>
        <v>41804</v>
      </c>
      <c r="K291" s="167">
        <f t="shared" si="48"/>
        <v>41805</v>
      </c>
      <c r="L291" s="167">
        <f t="shared" si="48"/>
        <v>41806</v>
      </c>
      <c r="M291" s="167">
        <f t="shared" si="48"/>
        <v>41807</v>
      </c>
      <c r="N291" s="167">
        <f t="shared" si="48"/>
        <v>41808</v>
      </c>
      <c r="O291" s="167">
        <f t="shared" si="48"/>
        <v>41809</v>
      </c>
      <c r="P291" s="167">
        <f t="shared" si="48"/>
        <v>41810</v>
      </c>
      <c r="Q291" s="168">
        <f t="shared" si="48"/>
        <v>41811</v>
      </c>
      <c r="R291" s="48"/>
      <c r="S291" s="48"/>
      <c r="T291"/>
      <c r="U291"/>
      <c r="BK291" s="242"/>
      <c r="BN291" s="94"/>
    </row>
    <row r="292" spans="1:66" ht="13.5" thickBot="1" x14ac:dyDescent="0.25">
      <c r="A292" s="96" t="e">
        <f t="shared" si="18"/>
        <v>#REF!</v>
      </c>
      <c r="B292" s="31"/>
      <c r="C292" s="169" t="s">
        <v>361</v>
      </c>
      <c r="D292" s="19"/>
      <c r="E292" s="19"/>
      <c r="F292" s="19"/>
      <c r="G292" s="19"/>
      <c r="H292" s="20"/>
      <c r="I292" s="20"/>
      <c r="J292" s="20"/>
      <c r="K292" s="20"/>
      <c r="L292" s="20"/>
      <c r="M292" s="20"/>
      <c r="N292" s="20"/>
      <c r="O292" s="20"/>
      <c r="P292" s="20"/>
      <c r="Q292" s="21"/>
      <c r="R292" s="48"/>
      <c r="S292" s="48"/>
      <c r="T292"/>
      <c r="U292"/>
      <c r="Z292" s="242"/>
      <c r="AA292" s="242"/>
      <c r="BN292" s="94"/>
    </row>
    <row r="293" spans="1:66" ht="13.5" thickTop="1" x14ac:dyDescent="0.2">
      <c r="A293" s="96" t="e">
        <f t="shared" si="18"/>
        <v>#REF!</v>
      </c>
      <c r="B293" s="31"/>
      <c r="C293" s="163" t="s">
        <v>364</v>
      </c>
      <c r="D293" s="164">
        <f>Q290+1</f>
        <v>41811</v>
      </c>
      <c r="E293" s="164">
        <f t="shared" ref="E293:Q293" si="49">D293+1</f>
        <v>41812</v>
      </c>
      <c r="F293" s="164">
        <f t="shared" si="49"/>
        <v>41813</v>
      </c>
      <c r="G293" s="164">
        <f t="shared" si="49"/>
        <v>41814</v>
      </c>
      <c r="H293" s="164">
        <f t="shared" si="49"/>
        <v>41815</v>
      </c>
      <c r="I293" s="164">
        <f t="shared" si="49"/>
        <v>41816</v>
      </c>
      <c r="J293" s="164">
        <f t="shared" si="49"/>
        <v>41817</v>
      </c>
      <c r="K293" s="164">
        <f t="shared" si="49"/>
        <v>41818</v>
      </c>
      <c r="L293" s="164">
        <f t="shared" si="49"/>
        <v>41819</v>
      </c>
      <c r="M293" s="164">
        <f t="shared" si="49"/>
        <v>41820</v>
      </c>
      <c r="N293" s="164">
        <f t="shared" si="49"/>
        <v>41821</v>
      </c>
      <c r="O293" s="164">
        <f t="shared" si="49"/>
        <v>41822</v>
      </c>
      <c r="P293" s="164">
        <f t="shared" si="49"/>
        <v>41823</v>
      </c>
      <c r="Q293" s="165">
        <f t="shared" si="49"/>
        <v>41824</v>
      </c>
      <c r="R293" s="1"/>
      <c r="S293" s="1"/>
      <c r="T293"/>
      <c r="U293"/>
      <c r="BI293" s="242"/>
      <c r="BJ293" s="242"/>
      <c r="BN293" s="94"/>
    </row>
    <row r="294" spans="1:66" x14ac:dyDescent="0.2">
      <c r="A294" s="96" t="e">
        <f t="shared" si="18"/>
        <v>#REF!</v>
      </c>
      <c r="B294" s="31"/>
      <c r="C294" s="166" t="s">
        <v>365</v>
      </c>
      <c r="D294" s="167">
        <f t="shared" ref="D294:Q294" si="50">D293+1</f>
        <v>41812</v>
      </c>
      <c r="E294" s="167">
        <f t="shared" si="50"/>
        <v>41813</v>
      </c>
      <c r="F294" s="167">
        <f t="shared" si="50"/>
        <v>41814</v>
      </c>
      <c r="G294" s="167">
        <f t="shared" si="50"/>
        <v>41815</v>
      </c>
      <c r="H294" s="167">
        <f t="shared" si="50"/>
        <v>41816</v>
      </c>
      <c r="I294" s="167">
        <f t="shared" si="50"/>
        <v>41817</v>
      </c>
      <c r="J294" s="167">
        <f t="shared" si="50"/>
        <v>41818</v>
      </c>
      <c r="K294" s="167">
        <f t="shared" si="50"/>
        <v>41819</v>
      </c>
      <c r="L294" s="167">
        <f t="shared" si="50"/>
        <v>41820</v>
      </c>
      <c r="M294" s="167">
        <f t="shared" si="50"/>
        <v>41821</v>
      </c>
      <c r="N294" s="167">
        <f t="shared" si="50"/>
        <v>41822</v>
      </c>
      <c r="O294" s="167">
        <f t="shared" si="50"/>
        <v>41823</v>
      </c>
      <c r="P294" s="167">
        <f t="shared" si="50"/>
        <v>41824</v>
      </c>
      <c r="Q294" s="168">
        <f t="shared" si="50"/>
        <v>41825</v>
      </c>
      <c r="R294" s="1"/>
      <c r="S294" s="1"/>
      <c r="T294"/>
      <c r="U294"/>
      <c r="BN294" s="94"/>
    </row>
    <row r="295" spans="1:66" ht="13.5" thickBot="1" x14ac:dyDescent="0.25">
      <c r="A295" s="96" t="e">
        <f t="shared" si="18"/>
        <v>#REF!</v>
      </c>
      <c r="B295" s="1"/>
      <c r="C295" s="169" t="s">
        <v>361</v>
      </c>
      <c r="D295" s="19"/>
      <c r="E295" s="19"/>
      <c r="F295" s="19"/>
      <c r="G295" s="19"/>
      <c r="H295" s="20"/>
      <c r="I295" s="20"/>
      <c r="J295" s="20"/>
      <c r="K295" s="20"/>
      <c r="L295" s="20"/>
      <c r="M295" s="20"/>
      <c r="N295" s="20"/>
      <c r="O295" s="20"/>
      <c r="P295" s="20"/>
      <c r="Q295" s="21"/>
      <c r="R295" s="1"/>
      <c r="S295" s="1"/>
      <c r="T295"/>
      <c r="U295"/>
      <c r="BN295" s="94"/>
    </row>
    <row r="296" spans="1:66" ht="13.5" thickTop="1" x14ac:dyDescent="0.2">
      <c r="A296" s="96" t="e">
        <f t="shared" si="18"/>
        <v>#REF!</v>
      </c>
      <c r="B296" s="1"/>
      <c r="C296" s="163" t="s">
        <v>364</v>
      </c>
      <c r="D296" s="164">
        <f>Q293+1</f>
        <v>41825</v>
      </c>
      <c r="E296" s="164">
        <f t="shared" ref="E296:Q296" si="51">D296+1</f>
        <v>41826</v>
      </c>
      <c r="F296" s="164">
        <f t="shared" si="51"/>
        <v>41827</v>
      </c>
      <c r="G296" s="164">
        <f t="shared" si="51"/>
        <v>41828</v>
      </c>
      <c r="H296" s="164">
        <f t="shared" si="51"/>
        <v>41829</v>
      </c>
      <c r="I296" s="164">
        <f t="shared" si="51"/>
        <v>41830</v>
      </c>
      <c r="J296" s="164">
        <f t="shared" si="51"/>
        <v>41831</v>
      </c>
      <c r="K296" s="164">
        <f t="shared" si="51"/>
        <v>41832</v>
      </c>
      <c r="L296" s="164">
        <f t="shared" si="51"/>
        <v>41833</v>
      </c>
      <c r="M296" s="164">
        <f t="shared" si="51"/>
        <v>41834</v>
      </c>
      <c r="N296" s="164">
        <f t="shared" si="51"/>
        <v>41835</v>
      </c>
      <c r="O296" s="164">
        <f t="shared" si="51"/>
        <v>41836</v>
      </c>
      <c r="P296" s="164">
        <f t="shared" si="51"/>
        <v>41837</v>
      </c>
      <c r="Q296" s="165">
        <f t="shared" si="51"/>
        <v>41838</v>
      </c>
      <c r="R296" s="1"/>
      <c r="S296" s="1"/>
      <c r="T296"/>
      <c r="U296"/>
      <c r="BN296" s="94"/>
    </row>
    <row r="297" spans="1:66" x14ac:dyDescent="0.2">
      <c r="A297" s="96" t="e">
        <f t="shared" si="18"/>
        <v>#REF!</v>
      </c>
      <c r="B297" s="1"/>
      <c r="C297" s="166" t="s">
        <v>365</v>
      </c>
      <c r="D297" s="167">
        <f t="shared" ref="D297:Q297" si="52">D296+1</f>
        <v>41826</v>
      </c>
      <c r="E297" s="167">
        <f t="shared" si="52"/>
        <v>41827</v>
      </c>
      <c r="F297" s="167">
        <f t="shared" si="52"/>
        <v>41828</v>
      </c>
      <c r="G297" s="167">
        <f t="shared" si="52"/>
        <v>41829</v>
      </c>
      <c r="H297" s="167">
        <f t="shared" si="52"/>
        <v>41830</v>
      </c>
      <c r="I297" s="167">
        <f t="shared" si="52"/>
        <v>41831</v>
      </c>
      <c r="J297" s="167">
        <f t="shared" si="52"/>
        <v>41832</v>
      </c>
      <c r="K297" s="167">
        <f t="shared" si="52"/>
        <v>41833</v>
      </c>
      <c r="L297" s="167">
        <f t="shared" si="52"/>
        <v>41834</v>
      </c>
      <c r="M297" s="167">
        <f t="shared" si="52"/>
        <v>41835</v>
      </c>
      <c r="N297" s="167">
        <f t="shared" si="52"/>
        <v>41836</v>
      </c>
      <c r="O297" s="167">
        <f t="shared" si="52"/>
        <v>41837</v>
      </c>
      <c r="P297" s="167">
        <f t="shared" si="52"/>
        <v>41838</v>
      </c>
      <c r="Q297" s="168">
        <f t="shared" si="52"/>
        <v>41839</v>
      </c>
      <c r="R297" s="1"/>
      <c r="S297" s="1"/>
      <c r="T297"/>
      <c r="U297"/>
      <c r="BN297" s="94"/>
    </row>
    <row r="298" spans="1:66" ht="13.5" thickBot="1" x14ac:dyDescent="0.25">
      <c r="A298" s="96" t="e">
        <f t="shared" si="18"/>
        <v>#REF!</v>
      </c>
      <c r="B298" s="1"/>
      <c r="C298" s="169" t="s">
        <v>361</v>
      </c>
      <c r="D298" s="19"/>
      <c r="E298" s="19"/>
      <c r="F298" s="19"/>
      <c r="G298" s="19"/>
      <c r="H298" s="20"/>
      <c r="I298" s="20"/>
      <c r="J298" s="20"/>
      <c r="K298" s="20"/>
      <c r="L298" s="20"/>
      <c r="M298" s="20"/>
      <c r="N298" s="20"/>
      <c r="O298" s="20"/>
      <c r="P298" s="20"/>
      <c r="Q298" s="21"/>
      <c r="R298" s="1"/>
      <c r="S298" s="1"/>
      <c r="T298"/>
      <c r="U298"/>
      <c r="BN298" s="94"/>
    </row>
    <row r="299" spans="1:66" ht="13.5" thickTop="1" x14ac:dyDescent="0.2">
      <c r="A299" s="96" t="e">
        <f t="shared" si="18"/>
        <v>#REF!</v>
      </c>
      <c r="B299" s="1"/>
      <c r="C299" s="163" t="s">
        <v>364</v>
      </c>
      <c r="D299" s="164">
        <f>Q296+1</f>
        <v>41839</v>
      </c>
      <c r="E299" s="164">
        <f t="shared" ref="E299:Q299" si="53">D299+1</f>
        <v>41840</v>
      </c>
      <c r="F299" s="164">
        <f t="shared" si="53"/>
        <v>41841</v>
      </c>
      <c r="G299" s="164">
        <f t="shared" si="53"/>
        <v>41842</v>
      </c>
      <c r="H299" s="164">
        <f t="shared" si="53"/>
        <v>41843</v>
      </c>
      <c r="I299" s="164">
        <f t="shared" si="53"/>
        <v>41844</v>
      </c>
      <c r="J299" s="164">
        <f t="shared" si="53"/>
        <v>41845</v>
      </c>
      <c r="K299" s="164">
        <f t="shared" si="53"/>
        <v>41846</v>
      </c>
      <c r="L299" s="164">
        <f t="shared" si="53"/>
        <v>41847</v>
      </c>
      <c r="M299" s="164">
        <f t="shared" si="53"/>
        <v>41848</v>
      </c>
      <c r="N299" s="164">
        <f t="shared" si="53"/>
        <v>41849</v>
      </c>
      <c r="O299" s="164">
        <f t="shared" si="53"/>
        <v>41850</v>
      </c>
      <c r="P299" s="164">
        <f t="shared" si="53"/>
        <v>41851</v>
      </c>
      <c r="Q299" s="165">
        <f t="shared" si="53"/>
        <v>41852</v>
      </c>
      <c r="R299" s="1"/>
      <c r="S299" s="1"/>
      <c r="T299"/>
      <c r="U299"/>
      <c r="BN299" s="94"/>
    </row>
    <row r="300" spans="1:66" x14ac:dyDescent="0.2">
      <c r="A300" s="96" t="e">
        <f t="shared" si="18"/>
        <v>#REF!</v>
      </c>
      <c r="B300" s="1"/>
      <c r="C300" s="166" t="s">
        <v>365</v>
      </c>
      <c r="D300" s="167">
        <f t="shared" ref="D300:Q300" si="54">D299+1</f>
        <v>41840</v>
      </c>
      <c r="E300" s="167">
        <f t="shared" si="54"/>
        <v>41841</v>
      </c>
      <c r="F300" s="167">
        <f t="shared" si="54"/>
        <v>41842</v>
      </c>
      <c r="G300" s="167">
        <f t="shared" si="54"/>
        <v>41843</v>
      </c>
      <c r="H300" s="167">
        <f t="shared" si="54"/>
        <v>41844</v>
      </c>
      <c r="I300" s="167">
        <f t="shared" si="54"/>
        <v>41845</v>
      </c>
      <c r="J300" s="167">
        <f t="shared" si="54"/>
        <v>41846</v>
      </c>
      <c r="K300" s="167">
        <f t="shared" si="54"/>
        <v>41847</v>
      </c>
      <c r="L300" s="167">
        <f t="shared" si="54"/>
        <v>41848</v>
      </c>
      <c r="M300" s="167">
        <f t="shared" si="54"/>
        <v>41849</v>
      </c>
      <c r="N300" s="167">
        <f t="shared" si="54"/>
        <v>41850</v>
      </c>
      <c r="O300" s="167">
        <f t="shared" si="54"/>
        <v>41851</v>
      </c>
      <c r="P300" s="167">
        <f t="shared" si="54"/>
        <v>41852</v>
      </c>
      <c r="Q300" s="168">
        <f t="shared" si="54"/>
        <v>41853</v>
      </c>
      <c r="R300" s="1"/>
      <c r="S300" s="1"/>
      <c r="T300"/>
      <c r="U300"/>
      <c r="BN300" s="94"/>
    </row>
    <row r="301" spans="1:66" ht="13.5" thickBot="1" x14ac:dyDescent="0.25">
      <c r="A301" s="96" t="e">
        <f t="shared" si="18"/>
        <v>#REF!</v>
      </c>
      <c r="B301" s="1"/>
      <c r="C301" s="169" t="s">
        <v>361</v>
      </c>
      <c r="D301" s="19"/>
      <c r="E301" s="19"/>
      <c r="F301" s="19"/>
      <c r="G301" s="19"/>
      <c r="H301" s="20"/>
      <c r="I301" s="20"/>
      <c r="J301" s="20"/>
      <c r="K301" s="20"/>
      <c r="L301" s="20"/>
      <c r="M301" s="20"/>
      <c r="N301" s="20"/>
      <c r="O301" s="20"/>
      <c r="P301" s="20"/>
      <c r="Q301" s="21"/>
      <c r="R301" s="1"/>
      <c r="S301" s="1"/>
      <c r="T301"/>
      <c r="U301"/>
      <c r="BN301" s="94"/>
    </row>
    <row r="302" spans="1:66" ht="13.5" thickTop="1" x14ac:dyDescent="0.2">
      <c r="A302" s="96" t="e">
        <f t="shared" si="18"/>
        <v>#REF!</v>
      </c>
      <c r="B302" s="1"/>
      <c r="C302" s="163" t="s">
        <v>364</v>
      </c>
      <c r="D302" s="164">
        <f>Q299+1</f>
        <v>41853</v>
      </c>
      <c r="E302" s="164">
        <f t="shared" ref="E302:Q302" si="55">D302+1</f>
        <v>41854</v>
      </c>
      <c r="F302" s="164">
        <f t="shared" si="55"/>
        <v>41855</v>
      </c>
      <c r="G302" s="164">
        <f t="shared" si="55"/>
        <v>41856</v>
      </c>
      <c r="H302" s="164">
        <f t="shared" si="55"/>
        <v>41857</v>
      </c>
      <c r="I302" s="164">
        <f t="shared" si="55"/>
        <v>41858</v>
      </c>
      <c r="J302" s="164">
        <f t="shared" si="55"/>
        <v>41859</v>
      </c>
      <c r="K302" s="164">
        <f t="shared" si="55"/>
        <v>41860</v>
      </c>
      <c r="L302" s="164">
        <f t="shared" si="55"/>
        <v>41861</v>
      </c>
      <c r="M302" s="164">
        <f t="shared" si="55"/>
        <v>41862</v>
      </c>
      <c r="N302" s="164">
        <f t="shared" si="55"/>
        <v>41863</v>
      </c>
      <c r="O302" s="164">
        <f t="shared" si="55"/>
        <v>41864</v>
      </c>
      <c r="P302" s="164">
        <f t="shared" si="55"/>
        <v>41865</v>
      </c>
      <c r="Q302" s="165">
        <f t="shared" si="55"/>
        <v>41866</v>
      </c>
      <c r="R302" s="1"/>
      <c r="S302" s="1"/>
      <c r="T302"/>
      <c r="U302"/>
      <c r="BN302" s="94"/>
    </row>
    <row r="303" spans="1:66" x14ac:dyDescent="0.2">
      <c r="A303" s="96" t="e">
        <f t="shared" si="18"/>
        <v>#REF!</v>
      </c>
      <c r="B303" s="1"/>
      <c r="C303" s="166" t="s">
        <v>365</v>
      </c>
      <c r="D303" s="167">
        <f t="shared" ref="D303:Q303" si="56">D302+1</f>
        <v>41854</v>
      </c>
      <c r="E303" s="167">
        <f t="shared" si="56"/>
        <v>41855</v>
      </c>
      <c r="F303" s="167">
        <f t="shared" si="56"/>
        <v>41856</v>
      </c>
      <c r="G303" s="167">
        <f t="shared" si="56"/>
        <v>41857</v>
      </c>
      <c r="H303" s="167">
        <f t="shared" si="56"/>
        <v>41858</v>
      </c>
      <c r="I303" s="167">
        <f t="shared" si="56"/>
        <v>41859</v>
      </c>
      <c r="J303" s="167">
        <f t="shared" si="56"/>
        <v>41860</v>
      </c>
      <c r="K303" s="167">
        <f t="shared" si="56"/>
        <v>41861</v>
      </c>
      <c r="L303" s="167">
        <f t="shared" si="56"/>
        <v>41862</v>
      </c>
      <c r="M303" s="167">
        <f t="shared" si="56"/>
        <v>41863</v>
      </c>
      <c r="N303" s="167">
        <f t="shared" si="56"/>
        <v>41864</v>
      </c>
      <c r="O303" s="167">
        <f t="shared" si="56"/>
        <v>41865</v>
      </c>
      <c r="P303" s="167">
        <f t="shared" si="56"/>
        <v>41866</v>
      </c>
      <c r="Q303" s="168">
        <f t="shared" si="56"/>
        <v>41867</v>
      </c>
      <c r="R303" s="1"/>
      <c r="S303" s="1"/>
      <c r="T303"/>
      <c r="U303"/>
      <c r="V303" s="229"/>
      <c r="Y303" s="229"/>
      <c r="BN303" s="94"/>
    </row>
    <row r="304" spans="1:66" x14ac:dyDescent="0.2">
      <c r="A304" s="96" t="e">
        <f t="shared" si="18"/>
        <v>#REF!</v>
      </c>
      <c r="B304" s="1"/>
      <c r="C304" s="169" t="s">
        <v>361</v>
      </c>
      <c r="D304" s="19"/>
      <c r="E304" s="19"/>
      <c r="F304" s="19"/>
      <c r="G304" s="19"/>
      <c r="H304" s="20"/>
      <c r="I304" s="20"/>
      <c r="J304" s="20"/>
      <c r="K304" s="20"/>
      <c r="L304" s="20"/>
      <c r="M304" s="20"/>
      <c r="N304" s="20"/>
      <c r="O304" s="20"/>
      <c r="P304" s="20"/>
      <c r="Q304" s="21"/>
      <c r="R304" s="35"/>
      <c r="S304" s="35"/>
      <c r="T304"/>
      <c r="U304"/>
      <c r="V304" s="229"/>
      <c r="W304" s="229"/>
      <c r="X304" s="229"/>
      <c r="Y304" s="229"/>
      <c r="BN304" s="94"/>
    </row>
    <row r="305" spans="1:25" x14ac:dyDescent="0.2">
      <c r="A305" s="96" t="e">
        <f t="shared" si="18"/>
        <v>#REF!</v>
      </c>
      <c r="C305" s="147"/>
      <c r="D305" s="170"/>
      <c r="E305" s="170"/>
      <c r="F305" s="170"/>
      <c r="G305" s="170"/>
      <c r="H305" s="171"/>
      <c r="I305" s="171"/>
      <c r="J305" s="171"/>
      <c r="K305" s="98" t="s">
        <v>322</v>
      </c>
      <c r="L305" s="366" t="str">
        <f>$D$1</f>
        <v>PEP12014044</v>
      </c>
      <c r="M305" s="367"/>
      <c r="P305" s="171"/>
      <c r="Q305" s="171"/>
      <c r="T305"/>
      <c r="U305"/>
      <c r="V305" s="229"/>
      <c r="W305" s="229"/>
      <c r="X305" s="229"/>
      <c r="Y305" s="229"/>
    </row>
    <row r="306" spans="1:25" ht="18.75" x14ac:dyDescent="0.3">
      <c r="B306" s="370" t="s">
        <v>472</v>
      </c>
      <c r="C306" s="292"/>
      <c r="D306" s="292"/>
      <c r="E306" s="292"/>
      <c r="F306" s="292"/>
      <c r="G306" s="292"/>
      <c r="H306" s="292"/>
      <c r="I306" s="292"/>
      <c r="J306" s="171"/>
      <c r="K306" s="98" t="s">
        <v>324</v>
      </c>
      <c r="L306" s="102" t="str">
        <f>$E$21&amp;" "&amp;$E$22</f>
        <v>IC14SHISuckLRIrrigKnockin IC-1183</v>
      </c>
      <c r="M306" s="102"/>
      <c r="P306" s="171"/>
      <c r="Q306" s="171"/>
      <c r="T306"/>
      <c r="U306"/>
      <c r="V306" s="229"/>
      <c r="W306" s="229"/>
      <c r="X306" s="229"/>
      <c r="Y306" s="229"/>
    </row>
    <row r="307" spans="1:25" x14ac:dyDescent="0.2">
      <c r="C307" s="147"/>
      <c r="D307" s="170"/>
      <c r="E307" s="170"/>
      <c r="F307" s="170"/>
      <c r="G307" s="170"/>
      <c r="H307" s="171"/>
      <c r="I307" s="171"/>
      <c r="J307" s="171"/>
      <c r="K307" s="98" t="s">
        <v>184</v>
      </c>
      <c r="L307" s="357" t="str">
        <f>IF($E$31="","",$E$31)</f>
        <v>Lady Rosetta</v>
      </c>
      <c r="M307" s="357"/>
      <c r="P307" s="171"/>
      <c r="Q307" s="171"/>
      <c r="T307"/>
      <c r="U307"/>
      <c r="V307" s="229"/>
      <c r="W307" s="229"/>
      <c r="X307" s="229"/>
      <c r="Y307" s="229"/>
    </row>
    <row r="308" spans="1:25" x14ac:dyDescent="0.2">
      <c r="B308" s="1"/>
      <c r="C308" s="172" t="s">
        <v>215</v>
      </c>
      <c r="D308" s="266" t="s">
        <v>434</v>
      </c>
      <c r="E308" s="267"/>
      <c r="F308" s="267"/>
      <c r="G308" s="267"/>
      <c r="H308" s="267"/>
      <c r="I308" s="267"/>
      <c r="J308" s="267"/>
      <c r="K308" s="267"/>
      <c r="L308" s="267"/>
      <c r="M308" s="267"/>
      <c r="N308" s="267"/>
      <c r="O308" s="267"/>
      <c r="P308" s="267"/>
      <c r="Q308" s="268"/>
      <c r="R308" s="1"/>
      <c r="S308" s="1"/>
      <c r="T308"/>
      <c r="U308"/>
      <c r="V308" s="229"/>
      <c r="W308" s="229"/>
      <c r="X308" s="229"/>
      <c r="Y308" s="229"/>
    </row>
    <row r="309" spans="1:25" x14ac:dyDescent="0.2">
      <c r="B309" s="1"/>
      <c r="C309" s="85"/>
      <c r="D309" s="261"/>
      <c r="E309" s="258"/>
      <c r="F309" s="258"/>
      <c r="G309" s="258"/>
      <c r="H309" s="258"/>
      <c r="I309" s="258"/>
      <c r="J309" s="258"/>
      <c r="K309" s="258"/>
      <c r="L309" s="258"/>
      <c r="M309" s="258"/>
      <c r="N309" s="258"/>
      <c r="O309" s="258"/>
      <c r="P309" s="258"/>
      <c r="Q309" s="257"/>
      <c r="R309" s="1"/>
      <c r="S309" s="1"/>
      <c r="T309"/>
      <c r="U309"/>
      <c r="V309" s="229"/>
      <c r="W309" s="229"/>
      <c r="X309" s="229"/>
      <c r="Y309" s="229"/>
    </row>
    <row r="310" spans="1:25" x14ac:dyDescent="0.2">
      <c r="B310" s="1"/>
      <c r="C310" s="85"/>
      <c r="D310" s="261"/>
      <c r="E310" s="258"/>
      <c r="F310" s="258"/>
      <c r="G310" s="258"/>
      <c r="H310" s="258"/>
      <c r="I310" s="258"/>
      <c r="J310" s="258"/>
      <c r="K310" s="258"/>
      <c r="L310" s="258"/>
      <c r="M310" s="258"/>
      <c r="N310" s="258"/>
      <c r="O310" s="258"/>
      <c r="P310" s="258"/>
      <c r="Q310" s="257"/>
      <c r="R310" s="1"/>
      <c r="S310" s="1"/>
      <c r="T310"/>
      <c r="U310"/>
      <c r="V310" s="229"/>
      <c r="W310" s="229"/>
      <c r="X310" s="229"/>
      <c r="Y310" s="229"/>
    </row>
    <row r="311" spans="1:25" x14ac:dyDescent="0.2">
      <c r="B311" s="1"/>
      <c r="C311" s="85"/>
      <c r="D311" s="261"/>
      <c r="E311" s="258"/>
      <c r="F311" s="258"/>
      <c r="G311" s="258"/>
      <c r="H311" s="258"/>
      <c r="I311" s="258"/>
      <c r="J311" s="258"/>
      <c r="K311" s="258"/>
      <c r="L311" s="258"/>
      <c r="M311" s="258"/>
      <c r="N311" s="258"/>
      <c r="O311" s="258"/>
      <c r="P311" s="258"/>
      <c r="Q311" s="257"/>
      <c r="R311" s="1"/>
      <c r="S311" s="1"/>
      <c r="T311"/>
      <c r="U311"/>
      <c r="V311" s="229"/>
      <c r="W311" s="229"/>
      <c r="X311" s="229"/>
      <c r="Y311" s="229"/>
    </row>
    <row r="312" spans="1:25" x14ac:dyDescent="0.2">
      <c r="B312" s="1"/>
      <c r="C312" s="85"/>
      <c r="D312" s="261"/>
      <c r="E312" s="258"/>
      <c r="F312" s="258"/>
      <c r="G312" s="258"/>
      <c r="H312" s="258"/>
      <c r="I312" s="258"/>
      <c r="J312" s="258"/>
      <c r="K312" s="258"/>
      <c r="L312" s="258"/>
      <c r="M312" s="258"/>
      <c r="N312" s="258"/>
      <c r="O312" s="258"/>
      <c r="P312" s="258"/>
      <c r="Q312" s="257"/>
      <c r="R312" s="1"/>
      <c r="S312" s="1"/>
      <c r="T312"/>
      <c r="U312"/>
      <c r="V312" s="229"/>
      <c r="W312" s="229"/>
      <c r="X312" s="229"/>
      <c r="Y312" s="229"/>
    </row>
    <row r="313" spans="1:25" x14ac:dyDescent="0.2">
      <c r="B313" s="1"/>
      <c r="C313" s="85"/>
      <c r="D313" s="261"/>
      <c r="E313" s="258"/>
      <c r="F313" s="258"/>
      <c r="G313" s="258"/>
      <c r="H313" s="258"/>
      <c r="I313" s="258"/>
      <c r="J313" s="258"/>
      <c r="K313" s="258"/>
      <c r="L313" s="258"/>
      <c r="M313" s="258"/>
      <c r="N313" s="258"/>
      <c r="O313" s="258"/>
      <c r="P313" s="258"/>
      <c r="Q313" s="257"/>
      <c r="R313" s="1"/>
      <c r="S313" s="1"/>
      <c r="T313"/>
      <c r="U313"/>
      <c r="V313" s="229"/>
      <c r="W313" s="229"/>
      <c r="X313" s="229"/>
      <c r="Y313" s="229"/>
    </row>
    <row r="314" spans="1:25" x14ac:dyDescent="0.2">
      <c r="B314" s="1"/>
      <c r="C314" s="85"/>
      <c r="D314" s="261"/>
      <c r="E314" s="258"/>
      <c r="F314" s="258"/>
      <c r="G314" s="258"/>
      <c r="H314" s="258"/>
      <c r="I314" s="258"/>
      <c r="J314" s="258"/>
      <c r="K314" s="258"/>
      <c r="L314" s="258"/>
      <c r="M314" s="258"/>
      <c r="N314" s="258"/>
      <c r="O314" s="258"/>
      <c r="P314" s="258"/>
      <c r="Q314" s="257"/>
      <c r="R314" s="1"/>
      <c r="S314" s="1"/>
      <c r="T314"/>
      <c r="U314"/>
      <c r="V314" s="229"/>
      <c r="W314" s="229"/>
      <c r="X314" s="229"/>
      <c r="Y314" s="229"/>
    </row>
    <row r="315" spans="1:25" x14ac:dyDescent="0.2">
      <c r="B315" s="1"/>
      <c r="C315" s="85"/>
      <c r="D315" s="261"/>
      <c r="E315" s="258"/>
      <c r="F315" s="258"/>
      <c r="G315" s="258"/>
      <c r="H315" s="258"/>
      <c r="I315" s="258"/>
      <c r="J315" s="258"/>
      <c r="K315" s="258"/>
      <c r="L315" s="258"/>
      <c r="M315" s="258"/>
      <c r="N315" s="258"/>
      <c r="O315" s="258"/>
      <c r="P315" s="258"/>
      <c r="Q315" s="257"/>
      <c r="R315" s="1"/>
      <c r="S315" s="1"/>
      <c r="T315"/>
      <c r="U315"/>
      <c r="V315" s="229"/>
      <c r="W315" s="229"/>
      <c r="X315" s="229"/>
      <c r="Y315" s="229"/>
    </row>
    <row r="316" spans="1:25" x14ac:dyDescent="0.2">
      <c r="B316" s="1"/>
      <c r="C316" s="85"/>
      <c r="D316" s="261"/>
      <c r="E316" s="258"/>
      <c r="F316" s="258"/>
      <c r="G316" s="258"/>
      <c r="H316" s="258"/>
      <c r="I316" s="258"/>
      <c r="J316" s="258"/>
      <c r="K316" s="258"/>
      <c r="L316" s="258"/>
      <c r="M316" s="258"/>
      <c r="N316" s="258"/>
      <c r="O316" s="258"/>
      <c r="P316" s="258"/>
      <c r="Q316" s="257"/>
      <c r="R316" s="1"/>
      <c r="S316" s="1"/>
      <c r="T316"/>
      <c r="U316"/>
      <c r="V316" s="229"/>
      <c r="W316" s="229"/>
      <c r="X316" s="229"/>
      <c r="Y316" s="229"/>
    </row>
    <row r="317" spans="1:25" x14ac:dyDescent="0.2">
      <c r="B317" s="1"/>
      <c r="C317" s="85"/>
      <c r="D317" s="261"/>
      <c r="E317" s="258"/>
      <c r="F317" s="258"/>
      <c r="G317" s="258"/>
      <c r="H317" s="258"/>
      <c r="I317" s="258"/>
      <c r="J317" s="258"/>
      <c r="K317" s="258"/>
      <c r="L317" s="258"/>
      <c r="M317" s="258"/>
      <c r="N317" s="258"/>
      <c r="O317" s="258"/>
      <c r="P317" s="258"/>
      <c r="Q317" s="257"/>
      <c r="R317" s="1"/>
      <c r="S317" s="1"/>
      <c r="T317"/>
      <c r="U317"/>
      <c r="V317" s="229"/>
      <c r="W317" s="229"/>
      <c r="X317" s="229"/>
      <c r="Y317" s="229"/>
    </row>
    <row r="318" spans="1:25" x14ac:dyDescent="0.2">
      <c r="B318" s="1"/>
      <c r="C318" s="85"/>
      <c r="D318" s="261"/>
      <c r="E318" s="258"/>
      <c r="F318" s="258"/>
      <c r="G318" s="258"/>
      <c r="H318" s="258"/>
      <c r="I318" s="258"/>
      <c r="J318" s="258"/>
      <c r="K318" s="258"/>
      <c r="L318" s="258"/>
      <c r="M318" s="258"/>
      <c r="N318" s="258"/>
      <c r="O318" s="258"/>
      <c r="P318" s="258"/>
      <c r="Q318" s="257"/>
      <c r="R318" s="1"/>
      <c r="S318" s="1"/>
      <c r="T318"/>
      <c r="U318"/>
      <c r="V318" s="229"/>
      <c r="W318" s="229"/>
      <c r="X318" s="229"/>
      <c r="Y318" s="229"/>
    </row>
    <row r="319" spans="1:25" x14ac:dyDescent="0.2">
      <c r="B319" s="1"/>
      <c r="C319" s="85"/>
      <c r="D319" s="261"/>
      <c r="E319" s="258"/>
      <c r="F319" s="258"/>
      <c r="G319" s="258"/>
      <c r="H319" s="258"/>
      <c r="I319" s="258"/>
      <c r="J319" s="258"/>
      <c r="K319" s="258"/>
      <c r="L319" s="258"/>
      <c r="M319" s="258"/>
      <c r="N319" s="258"/>
      <c r="O319" s="258"/>
      <c r="P319" s="258"/>
      <c r="Q319" s="257"/>
      <c r="R319" s="1"/>
      <c r="S319" s="1"/>
      <c r="T319"/>
      <c r="U319"/>
      <c r="V319" s="229"/>
      <c r="W319" s="229"/>
      <c r="X319" s="229"/>
      <c r="Y319" s="229"/>
    </row>
    <row r="320" spans="1:25" x14ac:dyDescent="0.2">
      <c r="B320" s="1"/>
      <c r="C320" s="85"/>
      <c r="D320" s="261"/>
      <c r="E320" s="258"/>
      <c r="F320" s="258"/>
      <c r="G320" s="258"/>
      <c r="H320" s="258"/>
      <c r="I320" s="258"/>
      <c r="J320" s="258"/>
      <c r="K320" s="258"/>
      <c r="L320" s="258"/>
      <c r="M320" s="258"/>
      <c r="N320" s="258"/>
      <c r="O320" s="258"/>
      <c r="P320" s="258"/>
      <c r="Q320" s="257"/>
      <c r="R320" s="1"/>
      <c r="S320" s="1"/>
      <c r="T320"/>
      <c r="U320"/>
      <c r="V320" s="229"/>
      <c r="W320" s="229"/>
      <c r="X320" s="229"/>
      <c r="Y320" s="229"/>
    </row>
    <row r="321" spans="1:66" x14ac:dyDescent="0.2">
      <c r="B321" s="1"/>
      <c r="C321" s="85"/>
      <c r="D321" s="261"/>
      <c r="E321" s="258"/>
      <c r="F321" s="258"/>
      <c r="G321" s="258"/>
      <c r="H321" s="258"/>
      <c r="I321" s="258"/>
      <c r="J321" s="258"/>
      <c r="K321" s="258"/>
      <c r="L321" s="258"/>
      <c r="M321" s="258"/>
      <c r="N321" s="258"/>
      <c r="O321" s="258"/>
      <c r="P321" s="258"/>
      <c r="Q321" s="257"/>
      <c r="R321" s="1"/>
      <c r="S321" s="1"/>
      <c r="T321"/>
      <c r="U321"/>
      <c r="V321" s="229"/>
      <c r="W321" s="229"/>
      <c r="X321" s="229"/>
      <c r="Y321" s="229"/>
      <c r="AB321" s="229"/>
      <c r="BN321" s="94"/>
    </row>
    <row r="322" spans="1:66" x14ac:dyDescent="0.2">
      <c r="B322" s="1"/>
      <c r="C322" s="85"/>
      <c r="D322" s="261"/>
      <c r="E322" s="258"/>
      <c r="F322" s="258"/>
      <c r="G322" s="258"/>
      <c r="H322" s="258"/>
      <c r="I322" s="258"/>
      <c r="J322" s="258"/>
      <c r="K322" s="258"/>
      <c r="L322" s="258"/>
      <c r="M322" s="258"/>
      <c r="N322" s="258"/>
      <c r="O322" s="258"/>
      <c r="P322" s="258"/>
      <c r="Q322" s="257"/>
      <c r="R322" s="1"/>
      <c r="S322" s="1"/>
      <c r="T322"/>
      <c r="U322"/>
      <c r="V322" s="229"/>
      <c r="W322" s="229"/>
      <c r="X322" s="229"/>
      <c r="Y322" s="229"/>
      <c r="AB322" s="229"/>
      <c r="BN322" s="94"/>
    </row>
    <row r="323" spans="1:66" x14ac:dyDescent="0.2">
      <c r="B323" s="1"/>
      <c r="C323" s="85"/>
      <c r="D323" s="261"/>
      <c r="E323" s="258"/>
      <c r="F323" s="258"/>
      <c r="G323" s="258"/>
      <c r="H323" s="258"/>
      <c r="I323" s="258"/>
      <c r="J323" s="258"/>
      <c r="K323" s="258"/>
      <c r="L323" s="258"/>
      <c r="M323" s="258"/>
      <c r="N323" s="258"/>
      <c r="O323" s="258"/>
      <c r="P323" s="258"/>
      <c r="Q323" s="257"/>
      <c r="R323" s="1"/>
      <c r="S323" s="1"/>
      <c r="T323"/>
      <c r="U323"/>
      <c r="V323" s="229"/>
      <c r="W323" s="229"/>
      <c r="X323" s="229"/>
      <c r="Y323" s="229"/>
      <c r="AB323" s="229"/>
      <c r="BN323" s="94"/>
    </row>
    <row r="324" spans="1:66" x14ac:dyDescent="0.2">
      <c r="B324" s="1"/>
      <c r="C324" s="85"/>
      <c r="D324" s="261"/>
      <c r="E324" s="258"/>
      <c r="F324" s="258"/>
      <c r="G324" s="258"/>
      <c r="H324" s="258"/>
      <c r="I324" s="258"/>
      <c r="J324" s="258"/>
      <c r="K324" s="258"/>
      <c r="L324" s="258"/>
      <c r="M324" s="258"/>
      <c r="N324" s="258"/>
      <c r="O324" s="258"/>
      <c r="P324" s="258"/>
      <c r="Q324" s="257"/>
      <c r="R324" s="1"/>
      <c r="S324" s="1"/>
      <c r="T324"/>
      <c r="U324"/>
      <c r="V324" s="229"/>
      <c r="W324" s="229"/>
      <c r="X324" s="229"/>
      <c r="Y324" s="229"/>
      <c r="AB324" s="229"/>
      <c r="BN324" s="94"/>
    </row>
    <row r="325" spans="1:66" x14ac:dyDescent="0.2">
      <c r="B325" s="1"/>
      <c r="C325" s="85"/>
      <c r="D325" s="261"/>
      <c r="E325" s="258"/>
      <c r="F325" s="258"/>
      <c r="G325" s="258"/>
      <c r="H325" s="258"/>
      <c r="I325" s="258"/>
      <c r="J325" s="258"/>
      <c r="K325" s="258"/>
      <c r="L325" s="258"/>
      <c r="M325" s="258"/>
      <c r="N325" s="258"/>
      <c r="O325" s="258"/>
      <c r="P325" s="258"/>
      <c r="Q325" s="257"/>
      <c r="R325" s="1"/>
      <c r="S325" s="1"/>
      <c r="T325"/>
      <c r="U325"/>
      <c r="V325" s="229"/>
      <c r="W325" s="229"/>
      <c r="X325" s="229"/>
      <c r="Y325" s="229"/>
      <c r="AB325" s="229"/>
      <c r="BN325" s="94"/>
    </row>
    <row r="326" spans="1:66" x14ac:dyDescent="0.2">
      <c r="B326" s="1"/>
      <c r="C326" s="85"/>
      <c r="D326" s="261"/>
      <c r="E326" s="258"/>
      <c r="F326" s="258"/>
      <c r="G326" s="258"/>
      <c r="H326" s="258"/>
      <c r="I326" s="258"/>
      <c r="J326" s="258"/>
      <c r="K326" s="258"/>
      <c r="L326" s="258"/>
      <c r="M326" s="258"/>
      <c r="N326" s="258"/>
      <c r="O326" s="258"/>
      <c r="P326" s="258"/>
      <c r="Q326" s="257"/>
      <c r="R326" s="1"/>
      <c r="S326" s="1"/>
      <c r="T326"/>
      <c r="U326"/>
      <c r="V326" s="229"/>
      <c r="W326" s="229"/>
      <c r="X326" s="229"/>
      <c r="Y326" s="229"/>
      <c r="AB326" s="229"/>
      <c r="BN326" s="94"/>
    </row>
    <row r="327" spans="1:66" x14ac:dyDescent="0.2">
      <c r="B327" s="1"/>
      <c r="C327" s="85"/>
      <c r="D327" s="261"/>
      <c r="E327" s="258"/>
      <c r="F327" s="258"/>
      <c r="G327" s="258"/>
      <c r="H327" s="258"/>
      <c r="I327" s="258"/>
      <c r="J327" s="258"/>
      <c r="K327" s="258"/>
      <c r="L327" s="258"/>
      <c r="M327" s="258"/>
      <c r="N327" s="258"/>
      <c r="O327" s="258"/>
      <c r="P327" s="258"/>
      <c r="Q327" s="257"/>
      <c r="R327" s="1"/>
      <c r="S327" s="1"/>
      <c r="T327"/>
      <c r="U327"/>
      <c r="V327" s="229"/>
      <c r="W327" s="229"/>
      <c r="X327" s="229"/>
      <c r="Y327" s="229"/>
      <c r="AB327" s="229"/>
      <c r="BN327" s="94"/>
    </row>
    <row r="328" spans="1:66" x14ac:dyDescent="0.2">
      <c r="B328" s="1"/>
      <c r="C328" s="85"/>
      <c r="D328" s="261"/>
      <c r="E328" s="258"/>
      <c r="F328" s="258"/>
      <c r="G328" s="258"/>
      <c r="H328" s="258"/>
      <c r="I328" s="258"/>
      <c r="J328" s="258"/>
      <c r="K328" s="258"/>
      <c r="L328" s="258"/>
      <c r="M328" s="258"/>
      <c r="N328" s="258"/>
      <c r="O328" s="258"/>
      <c r="P328" s="258"/>
      <c r="Q328" s="257"/>
      <c r="R328" s="1"/>
      <c r="S328" s="1"/>
      <c r="T328"/>
      <c r="U328"/>
      <c r="V328" s="229"/>
      <c r="W328" s="229"/>
      <c r="X328" s="229"/>
      <c r="Y328" s="229"/>
      <c r="AB328" s="229"/>
      <c r="BN328" s="94"/>
    </row>
    <row r="329" spans="1:66" x14ac:dyDescent="0.2">
      <c r="B329" s="1"/>
      <c r="C329" s="49"/>
      <c r="D329" s="57"/>
      <c r="E329" s="57"/>
      <c r="F329" s="57"/>
      <c r="G329" s="57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1"/>
      <c r="S329" s="1"/>
      <c r="T329"/>
      <c r="U329"/>
      <c r="V329" s="229"/>
      <c r="W329" s="229"/>
      <c r="X329" s="229"/>
      <c r="Y329" s="229"/>
      <c r="AB329" s="229"/>
      <c r="BN329" s="94"/>
    </row>
    <row r="330" spans="1:66" ht="18.75" x14ac:dyDescent="0.3">
      <c r="A330" s="96" t="e">
        <f>A305+1</f>
        <v>#REF!</v>
      </c>
      <c r="B330" s="305" t="s">
        <v>473</v>
      </c>
      <c r="C330" s="306"/>
      <c r="D330" s="306"/>
      <c r="E330" s="306"/>
      <c r="F330" s="306"/>
      <c r="G330" s="306"/>
      <c r="H330" s="306"/>
      <c r="I330" s="306"/>
      <c r="J330" s="35"/>
      <c r="K330" s="35"/>
      <c r="L330" s="35"/>
      <c r="M330" s="35"/>
      <c r="N330" s="35"/>
      <c r="O330" s="35"/>
      <c r="P330" s="35"/>
      <c r="Q330" s="35"/>
      <c r="R330" s="1"/>
      <c r="S330" s="1"/>
      <c r="T330"/>
      <c r="U330"/>
      <c r="V330" s="229"/>
      <c r="W330" s="229"/>
      <c r="X330" s="229"/>
      <c r="Y330" s="229"/>
      <c r="BN330" s="94"/>
    </row>
    <row r="331" spans="1:66" x14ac:dyDescent="0.2">
      <c r="A331" s="96" t="e">
        <f t="shared" ref="A331:A393" si="57">A330+1</f>
        <v>#REF!</v>
      </c>
      <c r="B331" s="1" t="s">
        <v>321</v>
      </c>
      <c r="C331" s="1"/>
      <c r="D331" s="36" t="s">
        <v>366</v>
      </c>
      <c r="E331" s="36"/>
      <c r="F331" s="36"/>
      <c r="G331" s="36"/>
      <c r="H331" s="1"/>
      <c r="I331" s="1"/>
      <c r="J331" s="1"/>
      <c r="K331" s="27" t="s">
        <v>322</v>
      </c>
      <c r="L331" s="286" t="str">
        <f>$D$1</f>
        <v>PEP12014044</v>
      </c>
      <c r="M331" s="287"/>
      <c r="N331" s="1"/>
      <c r="O331" s="1"/>
      <c r="P331" s="1"/>
      <c r="Q331" s="1"/>
      <c r="R331" s="1"/>
      <c r="S331" s="1"/>
      <c r="T331"/>
      <c r="U331"/>
      <c r="V331" s="229"/>
      <c r="W331" s="229"/>
      <c r="X331" s="229"/>
      <c r="Y331" s="229"/>
      <c r="AB331" s="229"/>
      <c r="AC331" s="229"/>
      <c r="AD331" s="229"/>
      <c r="BN331" s="94"/>
    </row>
    <row r="332" spans="1:66" x14ac:dyDescent="0.2">
      <c r="A332" s="96" t="e">
        <f t="shared" si="57"/>
        <v>#REF!</v>
      </c>
      <c r="B332" s="39" t="s">
        <v>367</v>
      </c>
      <c r="C332" s="39"/>
      <c r="D332" s="7">
        <v>41835</v>
      </c>
      <c r="E332" s="1"/>
      <c r="F332" s="1"/>
      <c r="G332" s="1"/>
      <c r="H332" s="1"/>
      <c r="I332" s="1"/>
      <c r="J332" s="1"/>
      <c r="K332" s="27" t="s">
        <v>324</v>
      </c>
      <c r="L332" s="31" t="str">
        <f>$E$21&amp;" "&amp;$E$22</f>
        <v>IC14SHISuckLRIrrigKnockin IC-1183</v>
      </c>
      <c r="M332" s="31"/>
      <c r="N332" s="1"/>
      <c r="O332" s="1"/>
      <c r="P332" s="1"/>
      <c r="Q332" s="1"/>
      <c r="R332" s="1"/>
      <c r="S332" s="1"/>
      <c r="T332"/>
      <c r="U332"/>
      <c r="V332" s="229"/>
      <c r="W332" s="229"/>
      <c r="X332" s="229"/>
      <c r="Y332" s="229"/>
      <c r="AB332" s="229"/>
      <c r="AC332" s="229"/>
      <c r="BN332" s="94"/>
    </row>
    <row r="333" spans="1:66" x14ac:dyDescent="0.2">
      <c r="A333" s="96" t="e">
        <f t="shared" si="57"/>
        <v>#REF!</v>
      </c>
      <c r="B333" s="255" t="s">
        <v>368</v>
      </c>
      <c r="C333" s="303"/>
      <c r="D333" s="22">
        <v>3</v>
      </c>
      <c r="E333" s="8" t="str">
        <f>$AH$7</f>
        <v>m</v>
      </c>
      <c r="F333" s="41" t="s">
        <v>369</v>
      </c>
      <c r="G333" s="2">
        <v>1</v>
      </c>
      <c r="H333" s="39" t="s">
        <v>370</v>
      </c>
      <c r="I333" s="1"/>
      <c r="J333" s="1"/>
      <c r="K333" s="27" t="s">
        <v>184</v>
      </c>
      <c r="L333" s="288" t="str">
        <f>IF($E$31="","",$E$31)</f>
        <v>Lady Rosetta</v>
      </c>
      <c r="M333" s="288"/>
      <c r="N333" s="1"/>
      <c r="O333" s="1"/>
      <c r="P333" s="1"/>
      <c r="Q333" s="1"/>
      <c r="R333" s="1"/>
      <c r="S333" s="1"/>
      <c r="T333"/>
      <c r="U333"/>
      <c r="W333" s="229"/>
      <c r="X333" s="229"/>
      <c r="AC333" s="229"/>
      <c r="AD333" s="229"/>
      <c r="BN333" s="94"/>
    </row>
    <row r="334" spans="1:66" x14ac:dyDescent="0.2">
      <c r="A334" s="96" t="e">
        <f t="shared" si="57"/>
        <v>#REF!</v>
      </c>
      <c r="B334" s="255" t="s">
        <v>371</v>
      </c>
      <c r="C334" s="255"/>
      <c r="D334" s="42" t="str">
        <f>$AH$12</f>
        <v>g</v>
      </c>
      <c r="E334" s="293" t="s">
        <v>372</v>
      </c>
      <c r="F334" s="255"/>
      <c r="G334" s="42" t="str">
        <f>$AH$9</f>
        <v>mm</v>
      </c>
      <c r="H334" s="1"/>
      <c r="I334" s="2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AB334" s="229"/>
      <c r="AC334" s="229"/>
      <c r="AD334" s="229"/>
      <c r="AW334" s="229"/>
      <c r="AX334" s="229"/>
      <c r="BN334" s="94"/>
    </row>
    <row r="335" spans="1:66" x14ac:dyDescent="0.2">
      <c r="A335" s="96" t="e">
        <f t="shared" si="57"/>
        <v>#REF!</v>
      </c>
      <c r="B335" s="36"/>
      <c r="C335" s="37"/>
      <c r="D335" s="37"/>
      <c r="E335" s="39"/>
      <c r="F335" s="41"/>
      <c r="G335" s="41"/>
      <c r="H335" s="3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Z335" s="229"/>
      <c r="AB335" s="229"/>
      <c r="AC335" s="229"/>
      <c r="AD335" s="229"/>
      <c r="AW335" s="229"/>
      <c r="AX335" s="229"/>
      <c r="BN335" s="94"/>
    </row>
    <row r="336" spans="1:66" s="241" customFormat="1" x14ac:dyDescent="0.2">
      <c r="A336" s="96" t="e">
        <f t="shared" si="57"/>
        <v>#REF!</v>
      </c>
      <c r="B336" s="1"/>
      <c r="C336" s="1"/>
      <c r="D336" s="59" t="s">
        <v>373</v>
      </c>
      <c r="E336" s="1"/>
      <c r="F336" s="1"/>
      <c r="G336" s="60"/>
      <c r="H336" s="61" t="s">
        <v>374</v>
      </c>
      <c r="I336" s="44" t="s">
        <v>374</v>
      </c>
      <c r="J336" s="61" t="s">
        <v>375</v>
      </c>
      <c r="K336" s="44" t="s">
        <v>375</v>
      </c>
      <c r="L336" s="61" t="s">
        <v>376</v>
      </c>
      <c r="M336" s="44" t="s">
        <v>376</v>
      </c>
      <c r="N336" s="61" t="s">
        <v>377</v>
      </c>
      <c r="O336" s="44" t="s">
        <v>377</v>
      </c>
      <c r="P336" s="61" t="s">
        <v>378</v>
      </c>
      <c r="Q336" s="44" t="s">
        <v>378</v>
      </c>
      <c r="R336" s="1"/>
      <c r="S336" s="1"/>
      <c r="T336"/>
      <c r="U336"/>
      <c r="V336" s="94"/>
      <c r="W336" s="94"/>
      <c r="X336" s="94"/>
      <c r="Y336" s="94"/>
      <c r="Z336" s="229"/>
      <c r="AA336" s="229"/>
      <c r="AB336" s="229"/>
      <c r="AC336" s="229"/>
      <c r="AD336" s="229"/>
      <c r="AE336" s="94"/>
      <c r="AF336" s="94"/>
      <c r="AG336" s="94"/>
      <c r="AH336" s="94"/>
      <c r="AI336" s="94"/>
      <c r="AJ336" s="94"/>
      <c r="AK336" s="94"/>
      <c r="AL336" s="229"/>
      <c r="AM336" s="94"/>
      <c r="AN336" s="94"/>
      <c r="AO336" s="229"/>
      <c r="AP336" s="229"/>
      <c r="AQ336" s="229"/>
      <c r="AR336" s="229"/>
      <c r="AS336" s="94"/>
      <c r="AT336" s="94"/>
      <c r="AU336" s="94"/>
      <c r="AV336" s="229"/>
      <c r="AW336" s="229"/>
      <c r="AX336" s="229"/>
      <c r="AY336" s="229"/>
      <c r="AZ336" s="229"/>
      <c r="BA336" s="229"/>
      <c r="BB336" s="94"/>
      <c r="BC336" s="94"/>
      <c r="BD336" s="94"/>
      <c r="BE336" s="94"/>
      <c r="BF336" s="94"/>
      <c r="BG336" s="94"/>
      <c r="BH336" s="229"/>
      <c r="BI336" s="94"/>
      <c r="BJ336" s="94"/>
      <c r="BK336" s="94"/>
      <c r="BL336" s="94"/>
      <c r="BM336" s="94"/>
      <c r="BN336" s="229"/>
    </row>
    <row r="337" spans="1:66" s="241" customFormat="1" x14ac:dyDescent="0.2">
      <c r="A337" s="96" t="e">
        <f t="shared" si="57"/>
        <v>#REF!</v>
      </c>
      <c r="B337" s="1"/>
      <c r="C337" s="1"/>
      <c r="D337" s="59" t="s">
        <v>379</v>
      </c>
      <c r="E337" s="59" t="s">
        <v>380</v>
      </c>
      <c r="F337" s="59" t="s">
        <v>380</v>
      </c>
      <c r="G337" s="62" t="s">
        <v>381</v>
      </c>
      <c r="H337" s="368">
        <v>0</v>
      </c>
      <c r="I337" s="369"/>
      <c r="J337" s="298">
        <f>IF(H338="","",H338)</f>
        <v>10</v>
      </c>
      <c r="K337" s="299"/>
      <c r="L337" s="298">
        <f>IF(J338="","",J338)</f>
        <v>20</v>
      </c>
      <c r="M337" s="299"/>
      <c r="N337" s="298">
        <f>IF(L338="","",L338)</f>
        <v>30</v>
      </c>
      <c r="O337" s="299"/>
      <c r="P337" s="298">
        <f>IF(N338="","",N338)</f>
        <v>40</v>
      </c>
      <c r="Q337" s="299"/>
      <c r="R337" s="1"/>
      <c r="S337" s="1"/>
      <c r="V337" s="94"/>
      <c r="W337" s="94"/>
      <c r="X337" s="94"/>
      <c r="Y337" s="94"/>
      <c r="Z337" s="229"/>
      <c r="AA337" s="229"/>
      <c r="AB337" s="229"/>
      <c r="AC337" s="229"/>
      <c r="AD337" s="229"/>
      <c r="AE337" s="94"/>
      <c r="AF337" s="94"/>
      <c r="AG337" s="94"/>
      <c r="AH337" s="94"/>
      <c r="AI337" s="94"/>
      <c r="AJ337" s="94"/>
      <c r="AK337" s="94"/>
      <c r="AL337" s="229"/>
      <c r="AM337" s="94"/>
      <c r="AN337" s="94"/>
      <c r="AO337" s="229"/>
      <c r="AP337" s="229"/>
      <c r="AQ337" s="229"/>
      <c r="AR337" s="229"/>
      <c r="AS337" s="94"/>
      <c r="AT337" s="94"/>
      <c r="AU337" s="94"/>
      <c r="AV337" s="229"/>
      <c r="AW337" s="229"/>
      <c r="AX337" s="229"/>
      <c r="AY337" s="229"/>
      <c r="AZ337" s="229"/>
      <c r="BA337" s="229"/>
      <c r="BB337" s="229"/>
      <c r="BC337" s="229"/>
      <c r="BD337" s="229"/>
      <c r="BE337" s="229"/>
      <c r="BF337" s="229"/>
      <c r="BG337" s="229"/>
      <c r="BH337" s="229"/>
      <c r="BI337" s="94"/>
      <c r="BJ337" s="94"/>
      <c r="BK337" s="94"/>
      <c r="BL337" s="229"/>
      <c r="BM337" s="229"/>
      <c r="BN337" s="229"/>
    </row>
    <row r="338" spans="1:66" s="241" customFormat="1" x14ac:dyDescent="0.2">
      <c r="A338" s="96" t="e">
        <f t="shared" si="57"/>
        <v>#REF!</v>
      </c>
      <c r="B338" s="1"/>
      <c r="C338" s="59" t="s">
        <v>265</v>
      </c>
      <c r="D338" s="59" t="s">
        <v>382</v>
      </c>
      <c r="E338" s="59" t="s">
        <v>383</v>
      </c>
      <c r="F338" s="59" t="s">
        <v>384</v>
      </c>
      <c r="G338" s="62" t="s">
        <v>385</v>
      </c>
      <c r="H338" s="295">
        <v>10</v>
      </c>
      <c r="I338" s="296"/>
      <c r="J338" s="295">
        <v>20</v>
      </c>
      <c r="K338" s="296"/>
      <c r="L338" s="295">
        <v>30</v>
      </c>
      <c r="M338" s="296"/>
      <c r="N338" s="295">
        <v>40</v>
      </c>
      <c r="O338" s="296"/>
      <c r="P338" s="295">
        <v>50</v>
      </c>
      <c r="Q338" s="296"/>
      <c r="R338" s="1"/>
      <c r="S338" s="1"/>
      <c r="V338" s="94"/>
      <c r="W338" s="94"/>
      <c r="X338" s="94"/>
      <c r="Y338" s="94"/>
      <c r="Z338" s="229"/>
      <c r="AA338" s="229"/>
      <c r="AB338" s="229"/>
      <c r="AC338" s="229"/>
      <c r="AD338" s="229"/>
      <c r="AE338" s="229"/>
      <c r="AF338" s="229"/>
      <c r="AG338" s="229"/>
      <c r="AH338" s="229"/>
      <c r="AI338" s="229"/>
      <c r="AJ338" s="229"/>
      <c r="AK338" s="229"/>
      <c r="AL338" s="229"/>
      <c r="AM338" s="94"/>
      <c r="AN338" s="94"/>
      <c r="AO338" s="229"/>
      <c r="AP338" s="229"/>
      <c r="AQ338" s="229"/>
      <c r="AR338" s="229"/>
      <c r="AS338" s="94"/>
      <c r="AT338" s="94"/>
      <c r="AU338" s="94"/>
      <c r="AV338" s="229"/>
      <c r="AW338" s="94"/>
      <c r="AX338" s="94"/>
      <c r="AY338" s="229"/>
      <c r="AZ338" s="229"/>
      <c r="BA338" s="229"/>
      <c r="BB338" s="229"/>
      <c r="BC338" s="229"/>
      <c r="BD338" s="229"/>
      <c r="BE338" s="229"/>
      <c r="BF338" s="229"/>
      <c r="BG338" s="229"/>
      <c r="BH338" s="229"/>
      <c r="BI338" s="94"/>
      <c r="BJ338" s="94"/>
      <c r="BK338" s="229"/>
      <c r="BL338" s="229"/>
      <c r="BM338" s="229"/>
      <c r="BN338" s="229"/>
    </row>
    <row r="339" spans="1:66" s="241" customFormat="1" x14ac:dyDescent="0.2">
      <c r="A339" s="96" t="e">
        <f t="shared" si="57"/>
        <v>#REF!</v>
      </c>
      <c r="B339" s="1"/>
      <c r="C339" s="59" t="s">
        <v>386</v>
      </c>
      <c r="D339" s="59" t="s">
        <v>387</v>
      </c>
      <c r="E339" s="59" t="s">
        <v>387</v>
      </c>
      <c r="F339" s="59" t="s">
        <v>387</v>
      </c>
      <c r="G339" s="63"/>
      <c r="H339" s="64" t="s">
        <v>388</v>
      </c>
      <c r="I339" s="65" t="s">
        <v>389</v>
      </c>
      <c r="J339" s="64" t="s">
        <v>388</v>
      </c>
      <c r="K339" s="65" t="s">
        <v>389</v>
      </c>
      <c r="L339" s="64" t="s">
        <v>388</v>
      </c>
      <c r="M339" s="65" t="s">
        <v>389</v>
      </c>
      <c r="N339" s="64" t="s">
        <v>388</v>
      </c>
      <c r="O339" s="65" t="s">
        <v>389</v>
      </c>
      <c r="P339" s="64" t="s">
        <v>388</v>
      </c>
      <c r="Q339" s="65" t="s">
        <v>389</v>
      </c>
      <c r="R339" s="1"/>
      <c r="S339" s="1"/>
      <c r="V339" s="94"/>
      <c r="W339" s="94"/>
      <c r="X339" s="94"/>
      <c r="Y339" s="94"/>
      <c r="Z339" s="229"/>
      <c r="AA339" s="229"/>
      <c r="AB339" s="229"/>
      <c r="AC339" s="229"/>
      <c r="AD339" s="229"/>
      <c r="AE339" s="229"/>
      <c r="AF339" s="229"/>
      <c r="AG339" s="229"/>
      <c r="AH339" s="229"/>
      <c r="AI339" s="229"/>
      <c r="AJ339" s="229"/>
      <c r="AK339" s="229"/>
      <c r="AL339" s="229"/>
      <c r="AM339" s="94"/>
      <c r="AN339" s="94"/>
      <c r="AO339" s="229"/>
      <c r="AP339" s="229"/>
      <c r="AQ339" s="229"/>
      <c r="AR339" s="229"/>
      <c r="AS339" s="229"/>
      <c r="AT339" s="229"/>
      <c r="AU339" s="229"/>
      <c r="AV339" s="229"/>
      <c r="AW339" s="94"/>
      <c r="AX339" s="94"/>
      <c r="AY339" s="229"/>
      <c r="AZ339" s="229"/>
      <c r="BA339" s="229"/>
      <c r="BB339" s="229"/>
      <c r="BC339" s="229"/>
      <c r="BD339" s="229"/>
      <c r="BE339" s="229"/>
      <c r="BF339" s="229"/>
      <c r="BG339" s="229"/>
      <c r="BH339" s="229"/>
      <c r="BI339" s="229"/>
      <c r="BJ339" s="94"/>
      <c r="BK339" s="229"/>
      <c r="BL339" s="229"/>
      <c r="BM339" s="229"/>
      <c r="BN339" s="229"/>
    </row>
    <row r="340" spans="1:66" x14ac:dyDescent="0.2">
      <c r="A340" s="96" t="e">
        <f t="shared" si="57"/>
        <v>#REF!</v>
      </c>
      <c r="B340" s="66" t="s">
        <v>338</v>
      </c>
      <c r="C340" s="4">
        <v>12</v>
      </c>
      <c r="D340" s="4">
        <v>50</v>
      </c>
      <c r="E340" s="4"/>
      <c r="F340" s="4"/>
      <c r="G340" s="173" t="s">
        <v>338</v>
      </c>
      <c r="H340" s="4">
        <v>0</v>
      </c>
      <c r="I340" s="4">
        <v>0</v>
      </c>
      <c r="J340" s="4">
        <v>5</v>
      </c>
      <c r="K340" s="4">
        <v>25</v>
      </c>
      <c r="L340" s="4">
        <v>19</v>
      </c>
      <c r="M340" s="4">
        <v>260</v>
      </c>
      <c r="N340" s="4">
        <v>37</v>
      </c>
      <c r="O340" s="4">
        <v>1235</v>
      </c>
      <c r="P340" s="4">
        <v>111</v>
      </c>
      <c r="Q340" s="4">
        <v>9055</v>
      </c>
      <c r="R340" s="1"/>
      <c r="S340" s="1"/>
      <c r="T340" s="241"/>
      <c r="U340" s="241"/>
      <c r="Z340" s="229"/>
      <c r="AA340" s="229"/>
      <c r="AB340" s="229"/>
      <c r="AC340" s="229"/>
      <c r="AD340" s="229"/>
      <c r="AE340" s="229"/>
      <c r="AF340" s="229"/>
      <c r="AG340" s="229"/>
      <c r="AH340" s="229"/>
      <c r="AI340" s="229"/>
      <c r="AJ340" s="229"/>
      <c r="AK340" s="229"/>
      <c r="AS340" s="229"/>
      <c r="AT340" s="229"/>
      <c r="AU340" s="229"/>
      <c r="BB340" s="229"/>
      <c r="BC340" s="229"/>
      <c r="BD340" s="229"/>
      <c r="BE340" s="229"/>
      <c r="BF340" s="229"/>
      <c r="BG340" s="229"/>
      <c r="BI340" s="229"/>
      <c r="BJ340" s="229"/>
      <c r="BK340" s="229"/>
      <c r="BL340" s="229"/>
      <c r="BM340" s="229"/>
      <c r="BN340" s="94"/>
    </row>
    <row r="341" spans="1:66" x14ac:dyDescent="0.2">
      <c r="A341" s="96" t="e">
        <f t="shared" si="57"/>
        <v>#REF!</v>
      </c>
      <c r="B341" s="47" t="s">
        <v>339</v>
      </c>
      <c r="C341" s="4">
        <v>12</v>
      </c>
      <c r="D341" s="4">
        <v>46</v>
      </c>
      <c r="E341" s="4"/>
      <c r="F341" s="4"/>
      <c r="G341" s="146" t="s">
        <v>339</v>
      </c>
      <c r="H341" s="4">
        <v>0</v>
      </c>
      <c r="I341" s="4">
        <v>0</v>
      </c>
      <c r="J341" s="4">
        <v>3</v>
      </c>
      <c r="K341" s="4">
        <v>15</v>
      </c>
      <c r="L341" s="4">
        <v>29</v>
      </c>
      <c r="M341" s="4">
        <v>385</v>
      </c>
      <c r="N341" s="4">
        <v>69</v>
      </c>
      <c r="O341" s="4">
        <v>2155</v>
      </c>
      <c r="P341" s="4">
        <v>98</v>
      </c>
      <c r="Q341" s="4">
        <v>6505</v>
      </c>
      <c r="R341" s="1"/>
      <c r="S341" s="1"/>
      <c r="T341"/>
      <c r="U341"/>
      <c r="AA341" s="229"/>
      <c r="AB341" s="229"/>
      <c r="AD341" s="229"/>
      <c r="AE341" s="229"/>
      <c r="AF341" s="229"/>
      <c r="AG341" s="229"/>
      <c r="AH341" s="229"/>
      <c r="AI341" s="229"/>
      <c r="AJ341" s="229"/>
      <c r="AK341" s="229"/>
      <c r="AL341" s="229"/>
      <c r="AT341" s="229"/>
      <c r="AU341" s="229"/>
      <c r="AV341" s="229"/>
      <c r="BI341" s="229"/>
      <c r="BJ341" s="229"/>
      <c r="BK341" s="229"/>
      <c r="BN341" s="94"/>
    </row>
    <row r="342" spans="1:66" x14ac:dyDescent="0.2">
      <c r="A342" s="96" t="e">
        <f t="shared" si="57"/>
        <v>#REF!</v>
      </c>
      <c r="B342" s="47" t="s">
        <v>340</v>
      </c>
      <c r="C342" s="4">
        <v>12</v>
      </c>
      <c r="D342" s="4">
        <v>44</v>
      </c>
      <c r="E342" s="4"/>
      <c r="F342" s="4"/>
      <c r="G342" s="146" t="s">
        <v>340</v>
      </c>
      <c r="H342" s="4">
        <v>0</v>
      </c>
      <c r="I342" s="4">
        <v>0</v>
      </c>
      <c r="J342" s="4">
        <v>9</v>
      </c>
      <c r="K342" s="4">
        <v>40</v>
      </c>
      <c r="L342" s="4">
        <v>17</v>
      </c>
      <c r="M342" s="4">
        <v>195</v>
      </c>
      <c r="N342" s="4">
        <v>40</v>
      </c>
      <c r="O342" s="4">
        <v>1170</v>
      </c>
      <c r="P342" s="4">
        <v>87</v>
      </c>
      <c r="Q342" s="4">
        <v>6695</v>
      </c>
      <c r="R342" s="1"/>
      <c r="S342" s="1"/>
      <c r="T342"/>
      <c r="U342"/>
      <c r="AA342" s="229"/>
      <c r="AB342" s="229"/>
      <c r="BI342" s="229"/>
      <c r="BJ342" s="229"/>
      <c r="BN342" s="94"/>
    </row>
    <row r="343" spans="1:66" x14ac:dyDescent="0.2">
      <c r="A343" s="96" t="e">
        <f t="shared" si="57"/>
        <v>#REF!</v>
      </c>
      <c r="B343" s="47" t="s">
        <v>341</v>
      </c>
      <c r="C343" s="4"/>
      <c r="D343" s="4"/>
      <c r="E343" s="4"/>
      <c r="F343" s="4"/>
      <c r="G343" s="146" t="s">
        <v>341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1"/>
      <c r="S343" s="1"/>
      <c r="T343"/>
      <c r="U343"/>
      <c r="AA343" s="229"/>
      <c r="BJ343" s="229"/>
      <c r="BN343" s="94"/>
    </row>
    <row r="344" spans="1:66" x14ac:dyDescent="0.2">
      <c r="A344" s="96" t="e">
        <f t="shared" si="57"/>
        <v>#REF!</v>
      </c>
      <c r="B344" s="47" t="s">
        <v>342</v>
      </c>
      <c r="C344" s="4"/>
      <c r="D344" s="4"/>
      <c r="E344" s="4"/>
      <c r="F344" s="4"/>
      <c r="G344" s="146" t="s">
        <v>342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39"/>
      <c r="S344" s="39"/>
      <c r="T344"/>
      <c r="U344"/>
      <c r="AA344" s="229"/>
      <c r="BN344" s="94"/>
    </row>
    <row r="345" spans="1:66" x14ac:dyDescent="0.2">
      <c r="A345" s="96" t="e">
        <f t="shared" si="57"/>
        <v>#REF!</v>
      </c>
      <c r="B345" s="46" t="s">
        <v>343</v>
      </c>
      <c r="C345" s="4"/>
      <c r="D345" s="4"/>
      <c r="E345" s="4"/>
      <c r="F345" s="4"/>
      <c r="G345" s="145" t="s">
        <v>343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39"/>
      <c r="S345" s="39"/>
      <c r="T345"/>
      <c r="U345"/>
      <c r="AA345" s="229"/>
      <c r="BN345" s="94"/>
    </row>
    <row r="346" spans="1:66" x14ac:dyDescent="0.2">
      <c r="A346" s="96" t="e">
        <f t="shared" si="57"/>
        <v>#REF!</v>
      </c>
      <c r="B346" s="1"/>
      <c r="C346" s="89">
        <f>COUNT(C340:C345)</f>
        <v>3</v>
      </c>
      <c r="D346" s="89">
        <f>COUNT(D340:D345)</f>
        <v>3</v>
      </c>
      <c r="E346" s="89">
        <f>COUNT(E340:E345)</f>
        <v>0</v>
      </c>
      <c r="F346" s="89">
        <f>COUNT(F340:F345)</f>
        <v>0</v>
      </c>
      <c r="G346" s="39"/>
      <c r="H346" s="89">
        <f>COUNT(H340:H345)</f>
        <v>3</v>
      </c>
      <c r="I346" s="89">
        <f t="shared" ref="I346:Q346" si="58">COUNT(I340:I345)</f>
        <v>3</v>
      </c>
      <c r="J346" s="89">
        <f t="shared" si="58"/>
        <v>3</v>
      </c>
      <c r="K346" s="89">
        <f>COUNT(K340:K345)</f>
        <v>3</v>
      </c>
      <c r="L346" s="89">
        <f t="shared" si="58"/>
        <v>3</v>
      </c>
      <c r="M346" s="89">
        <f t="shared" si="58"/>
        <v>3</v>
      </c>
      <c r="N346" s="89">
        <f t="shared" si="58"/>
        <v>3</v>
      </c>
      <c r="O346" s="89">
        <f t="shared" si="58"/>
        <v>3</v>
      </c>
      <c r="P346" s="89">
        <f t="shared" si="58"/>
        <v>3</v>
      </c>
      <c r="Q346" s="89">
        <f t="shared" si="58"/>
        <v>3</v>
      </c>
      <c r="R346" s="39"/>
      <c r="S346" s="39"/>
      <c r="T346"/>
      <c r="U346"/>
      <c r="AA346" s="229"/>
      <c r="BN346" s="94"/>
    </row>
    <row r="347" spans="1:66" x14ac:dyDescent="0.2">
      <c r="A347" s="96" t="e">
        <f t="shared" si="57"/>
        <v>#REF!</v>
      </c>
      <c r="B347" s="60"/>
      <c r="C347" s="61" t="s">
        <v>390</v>
      </c>
      <c r="D347" s="44" t="s">
        <v>390</v>
      </c>
      <c r="E347" s="61" t="s">
        <v>391</v>
      </c>
      <c r="F347" s="44" t="s">
        <v>391</v>
      </c>
      <c r="G347" s="61" t="s">
        <v>392</v>
      </c>
      <c r="H347" s="44" t="s">
        <v>392</v>
      </c>
      <c r="I347" s="61" t="s">
        <v>393</v>
      </c>
      <c r="J347" s="44" t="s">
        <v>393</v>
      </c>
      <c r="K347" s="61" t="s">
        <v>394</v>
      </c>
      <c r="L347" s="44" t="s">
        <v>394</v>
      </c>
      <c r="M347" s="52" t="s">
        <v>395</v>
      </c>
      <c r="N347" s="52" t="s">
        <v>395</v>
      </c>
      <c r="O347" s="45"/>
      <c r="P347" s="60"/>
      <c r="Q347" s="60"/>
      <c r="R347" s="60"/>
      <c r="S347" s="60"/>
      <c r="T347"/>
      <c r="U347"/>
      <c r="AA347" s="229"/>
      <c r="BN347" s="94"/>
    </row>
    <row r="348" spans="1:66" x14ac:dyDescent="0.2">
      <c r="A348" s="96" t="e">
        <f t="shared" si="57"/>
        <v>#REF!</v>
      </c>
      <c r="B348" s="62" t="s">
        <v>381</v>
      </c>
      <c r="C348" s="298">
        <f>IF(P338="","",P338)</f>
        <v>50</v>
      </c>
      <c r="D348" s="299"/>
      <c r="E348" s="298">
        <f>IF(C349="","",C349)</f>
        <v>60</v>
      </c>
      <c r="F348" s="299"/>
      <c r="G348" s="298">
        <f>IF(E349="","",E349)</f>
        <v>70</v>
      </c>
      <c r="H348" s="299"/>
      <c r="I348" s="298">
        <f>IF(G349="","",G349)</f>
        <v>80</v>
      </c>
      <c r="J348" s="299"/>
      <c r="K348" s="298">
        <f>IF(I349="","",I349)</f>
        <v>90</v>
      </c>
      <c r="L348" s="299"/>
      <c r="M348" s="67" t="s">
        <v>396</v>
      </c>
      <c r="N348" s="67" t="s">
        <v>396</v>
      </c>
      <c r="O348" s="67"/>
      <c r="P348" s="68" t="s">
        <v>389</v>
      </c>
      <c r="Q348" s="68" t="s">
        <v>389</v>
      </c>
      <c r="R348" s="68" t="s">
        <v>495</v>
      </c>
      <c r="S348" s="68" t="s">
        <v>498</v>
      </c>
      <c r="T348"/>
      <c r="U348"/>
      <c r="BN348" s="94"/>
    </row>
    <row r="349" spans="1:66" x14ac:dyDescent="0.2">
      <c r="A349" s="96" t="e">
        <f t="shared" si="57"/>
        <v>#REF!</v>
      </c>
      <c r="B349" s="62" t="s">
        <v>385</v>
      </c>
      <c r="C349" s="295">
        <v>60</v>
      </c>
      <c r="D349" s="296"/>
      <c r="E349" s="295">
        <v>70</v>
      </c>
      <c r="F349" s="296"/>
      <c r="G349" s="295">
        <v>80</v>
      </c>
      <c r="H349" s="296"/>
      <c r="I349" s="295">
        <v>90</v>
      </c>
      <c r="J349" s="296"/>
      <c r="K349" s="295">
        <v>100</v>
      </c>
      <c r="L349" s="296"/>
      <c r="M349" s="68" t="s">
        <v>397</v>
      </c>
      <c r="N349" s="68" t="s">
        <v>416</v>
      </c>
      <c r="O349" s="68" t="s">
        <v>398</v>
      </c>
      <c r="P349" s="68" t="s">
        <v>399</v>
      </c>
      <c r="Q349" s="68" t="s">
        <v>400</v>
      </c>
      <c r="R349" s="68" t="s">
        <v>496</v>
      </c>
      <c r="S349" s="68"/>
      <c r="T349"/>
      <c r="U349"/>
      <c r="BN349" s="94"/>
    </row>
    <row r="350" spans="1:66" x14ac:dyDescent="0.2">
      <c r="A350" s="96" t="e">
        <f t="shared" si="57"/>
        <v>#REF!</v>
      </c>
      <c r="B350" s="63"/>
      <c r="C350" s="64" t="s">
        <v>388</v>
      </c>
      <c r="D350" s="65" t="s">
        <v>389</v>
      </c>
      <c r="E350" s="64" t="s">
        <v>388</v>
      </c>
      <c r="F350" s="65" t="s">
        <v>389</v>
      </c>
      <c r="G350" s="64" t="s">
        <v>388</v>
      </c>
      <c r="H350" s="65" t="s">
        <v>389</v>
      </c>
      <c r="I350" s="64" t="s">
        <v>388</v>
      </c>
      <c r="J350" s="65" t="s">
        <v>389</v>
      </c>
      <c r="K350" s="64" t="s">
        <v>388</v>
      </c>
      <c r="L350" s="65" t="s">
        <v>389</v>
      </c>
      <c r="M350" s="69" t="s">
        <v>389</v>
      </c>
      <c r="N350" s="69" t="s">
        <v>389</v>
      </c>
      <c r="O350" s="69" t="s">
        <v>401</v>
      </c>
      <c r="P350" s="69" t="s">
        <v>389</v>
      </c>
      <c r="Q350" s="69" t="s">
        <v>389</v>
      </c>
      <c r="R350" s="69" t="s">
        <v>497</v>
      </c>
      <c r="S350" s="69"/>
      <c r="T350"/>
      <c r="U350"/>
      <c r="BN350" s="94"/>
    </row>
    <row r="351" spans="1:66" x14ac:dyDescent="0.2">
      <c r="A351" s="96" t="e">
        <f t="shared" si="57"/>
        <v>#REF!</v>
      </c>
      <c r="B351" s="66" t="s">
        <v>338</v>
      </c>
      <c r="C351" s="4">
        <v>13</v>
      </c>
      <c r="D351" s="4">
        <v>1755</v>
      </c>
      <c r="E351" s="4">
        <v>5</v>
      </c>
      <c r="F351" s="4">
        <v>790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5">
        <v>1461.8</v>
      </c>
      <c r="N351" s="5">
        <v>282</v>
      </c>
      <c r="O351" s="4"/>
      <c r="P351" s="4"/>
      <c r="Q351" s="4"/>
      <c r="R351" s="4">
        <v>46.16</v>
      </c>
      <c r="S351" s="4">
        <v>15.01</v>
      </c>
      <c r="T351"/>
      <c r="U351"/>
      <c r="BN351" s="94"/>
    </row>
    <row r="352" spans="1:66" x14ac:dyDescent="0.2">
      <c r="A352" s="96" t="e">
        <f t="shared" si="57"/>
        <v>#REF!</v>
      </c>
      <c r="B352" s="47" t="s">
        <v>339</v>
      </c>
      <c r="C352" s="4">
        <v>6</v>
      </c>
      <c r="D352" s="4">
        <v>740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5">
        <v>1397.7</v>
      </c>
      <c r="N352" s="5">
        <v>272.39999999999998</v>
      </c>
      <c r="O352" s="4"/>
      <c r="P352" s="4"/>
      <c r="Q352" s="4"/>
      <c r="R352" s="4">
        <v>42.68</v>
      </c>
      <c r="S352" s="4">
        <v>13.66</v>
      </c>
      <c r="T352"/>
      <c r="U352"/>
      <c r="BN352" s="94"/>
    </row>
    <row r="353" spans="1:66" x14ac:dyDescent="0.2">
      <c r="A353" s="96" t="e">
        <f t="shared" si="57"/>
        <v>#REF!</v>
      </c>
      <c r="B353" s="47" t="s">
        <v>340</v>
      </c>
      <c r="C353" s="4">
        <v>16</v>
      </c>
      <c r="D353" s="4">
        <v>2165</v>
      </c>
      <c r="E353" s="4">
        <v>3</v>
      </c>
      <c r="F353" s="4">
        <v>525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5">
        <v>1189.5</v>
      </c>
      <c r="N353" s="5">
        <v>227.9</v>
      </c>
      <c r="O353" s="4"/>
      <c r="P353" s="4"/>
      <c r="Q353" s="4"/>
      <c r="R353" s="4">
        <v>46.42</v>
      </c>
      <c r="S353" s="4">
        <v>15.44</v>
      </c>
      <c r="T353"/>
      <c r="U353"/>
      <c r="BN353" s="94"/>
    </row>
    <row r="354" spans="1:66" x14ac:dyDescent="0.2">
      <c r="A354" s="96" t="e">
        <f t="shared" si="57"/>
        <v>#REF!</v>
      </c>
      <c r="B354" s="47" t="s">
        <v>341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/>
      <c r="U354"/>
      <c r="BN354" s="94"/>
    </row>
    <row r="355" spans="1:66" x14ac:dyDescent="0.2">
      <c r="A355" s="96" t="e">
        <f t="shared" si="57"/>
        <v>#REF!</v>
      </c>
      <c r="B355" s="47" t="s">
        <v>342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/>
      <c r="U355"/>
      <c r="BN355" s="94"/>
    </row>
    <row r="356" spans="1:66" x14ac:dyDescent="0.2">
      <c r="A356" s="96" t="e">
        <f t="shared" si="57"/>
        <v>#REF!</v>
      </c>
      <c r="B356" s="47" t="s">
        <v>343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/>
      <c r="U356"/>
      <c r="V356" s="229"/>
      <c r="Y356" s="229"/>
      <c r="BN356" s="94"/>
    </row>
    <row r="357" spans="1:66" x14ac:dyDescent="0.2">
      <c r="A357" s="96" t="e">
        <f t="shared" si="57"/>
        <v>#REF!</v>
      </c>
      <c r="B357" s="70" t="s">
        <v>402</v>
      </c>
      <c r="C357" s="256"/>
      <c r="D357" s="304"/>
      <c r="E357" s="304"/>
      <c r="F357" s="304"/>
      <c r="G357" s="304"/>
      <c r="H357" s="304"/>
      <c r="I357" s="304"/>
      <c r="J357" s="304"/>
      <c r="K357" s="304"/>
      <c r="L357" s="304"/>
      <c r="M357" s="304"/>
      <c r="N357" s="304"/>
      <c r="O357" s="304"/>
      <c r="P357" s="304"/>
      <c r="Q357" s="304"/>
      <c r="R357" s="304"/>
      <c r="S357" s="272"/>
      <c r="T357"/>
      <c r="U357"/>
      <c r="V357" s="229"/>
      <c r="W357" s="229"/>
      <c r="X357" s="229"/>
      <c r="Y357" s="229"/>
      <c r="BN357" s="94"/>
    </row>
    <row r="358" spans="1:66" x14ac:dyDescent="0.2">
      <c r="A358" s="96" t="e">
        <f t="shared" si="57"/>
        <v>#REF!</v>
      </c>
      <c r="B358" s="1"/>
      <c r="C358" s="89">
        <f>COUNT(C351:C356)</f>
        <v>3</v>
      </c>
      <c r="D358" s="89">
        <f t="shared" ref="D358:Q358" si="59">COUNT(D351:D356)</f>
        <v>3</v>
      </c>
      <c r="E358" s="89">
        <f t="shared" si="59"/>
        <v>3</v>
      </c>
      <c r="F358" s="89">
        <f t="shared" si="59"/>
        <v>3</v>
      </c>
      <c r="G358" s="89">
        <f t="shared" si="59"/>
        <v>3</v>
      </c>
      <c r="H358" s="89">
        <f t="shared" si="59"/>
        <v>3</v>
      </c>
      <c r="I358" s="89">
        <f t="shared" si="59"/>
        <v>3</v>
      </c>
      <c r="J358" s="89">
        <f t="shared" si="59"/>
        <v>3</v>
      </c>
      <c r="K358" s="89">
        <f t="shared" si="59"/>
        <v>3</v>
      </c>
      <c r="L358" s="89">
        <f t="shared" si="59"/>
        <v>3</v>
      </c>
      <c r="M358" s="89">
        <f t="shared" si="59"/>
        <v>3</v>
      </c>
      <c r="N358" s="89">
        <f t="shared" si="59"/>
        <v>3</v>
      </c>
      <c r="O358" s="89">
        <f t="shared" si="59"/>
        <v>0</v>
      </c>
      <c r="P358" s="89">
        <f t="shared" si="59"/>
        <v>0</v>
      </c>
      <c r="Q358" s="89">
        <f t="shared" si="59"/>
        <v>0</v>
      </c>
      <c r="R358" s="89">
        <f>COUNT(R351:R356)</f>
        <v>3</v>
      </c>
      <c r="S358" s="89">
        <f>COUNT(S351:S356)</f>
        <v>3</v>
      </c>
      <c r="T358"/>
      <c r="U358"/>
      <c r="V358" s="229"/>
      <c r="W358" s="229"/>
      <c r="X358" s="229"/>
      <c r="Y358" s="229"/>
      <c r="AB358" s="229"/>
      <c r="BN358" s="94"/>
    </row>
    <row r="359" spans="1:66" ht="18.75" x14ac:dyDescent="0.3">
      <c r="A359" s="96" t="e">
        <f t="shared" si="57"/>
        <v>#REF!</v>
      </c>
      <c r="B359" s="305" t="s">
        <v>474</v>
      </c>
      <c r="C359" s="306"/>
      <c r="D359" s="306"/>
      <c r="E359" s="306"/>
      <c r="F359" s="306"/>
      <c r="G359" s="306"/>
      <c r="H359" s="306"/>
      <c r="I359" s="306"/>
      <c r="J359" s="35"/>
      <c r="K359" s="35"/>
      <c r="L359" s="35"/>
      <c r="M359" s="35"/>
      <c r="N359" s="35"/>
      <c r="O359" s="35"/>
      <c r="P359" s="35"/>
      <c r="Q359" s="35"/>
      <c r="R359" s="1"/>
      <c r="S359" s="1"/>
      <c r="T359"/>
      <c r="U359"/>
      <c r="V359" s="229"/>
      <c r="W359" s="229"/>
      <c r="X359" s="229"/>
      <c r="Y359" s="229"/>
      <c r="BN359" s="94"/>
    </row>
    <row r="360" spans="1:66" x14ac:dyDescent="0.2">
      <c r="A360" s="96" t="e">
        <f t="shared" si="57"/>
        <v>#REF!</v>
      </c>
      <c r="B360" s="1" t="s">
        <v>321</v>
      </c>
      <c r="C360" s="1"/>
      <c r="D360" s="36" t="s">
        <v>366</v>
      </c>
      <c r="E360" s="36"/>
      <c r="F360" s="36"/>
      <c r="G360" s="36"/>
      <c r="H360" s="1"/>
      <c r="I360" s="1"/>
      <c r="J360" s="1"/>
      <c r="K360" s="27" t="s">
        <v>322</v>
      </c>
      <c r="L360" s="286" t="str">
        <f>$D$1</f>
        <v>PEP12014044</v>
      </c>
      <c r="M360" s="287"/>
      <c r="N360" s="1"/>
      <c r="O360" s="1"/>
      <c r="P360" s="1"/>
      <c r="Q360" s="1"/>
      <c r="R360" s="1"/>
      <c r="S360" s="1"/>
      <c r="T360"/>
      <c r="U360"/>
      <c r="V360" s="229"/>
      <c r="W360" s="229"/>
      <c r="X360" s="229"/>
      <c r="Y360" s="229"/>
      <c r="AB360" s="229"/>
      <c r="AC360" s="229"/>
      <c r="AD360" s="229"/>
      <c r="BN360" s="94"/>
    </row>
    <row r="361" spans="1:66" x14ac:dyDescent="0.2">
      <c r="A361" s="96" t="e">
        <f t="shared" si="57"/>
        <v>#REF!</v>
      </c>
      <c r="B361" s="39" t="s">
        <v>367</v>
      </c>
      <c r="C361" s="39"/>
      <c r="D361" s="7">
        <v>41863</v>
      </c>
      <c r="E361" s="1"/>
      <c r="F361" s="1"/>
      <c r="G361" s="1"/>
      <c r="H361" s="1"/>
      <c r="I361" s="1"/>
      <c r="J361" s="1"/>
      <c r="K361" s="27" t="s">
        <v>324</v>
      </c>
      <c r="L361" s="31" t="str">
        <f>$E$21&amp;" "&amp;$E$22</f>
        <v>IC14SHISuckLRIrrigKnockin IC-1183</v>
      </c>
      <c r="M361" s="31"/>
      <c r="N361" s="1"/>
      <c r="O361" s="1"/>
      <c r="P361" s="1"/>
      <c r="Q361" s="1"/>
      <c r="R361" s="1"/>
      <c r="S361" s="1"/>
      <c r="T361"/>
      <c r="U361"/>
      <c r="V361" s="229"/>
      <c r="W361" s="229"/>
      <c r="X361" s="229"/>
      <c r="Y361" s="229"/>
      <c r="AB361" s="229"/>
      <c r="AC361" s="229"/>
      <c r="BN361" s="94"/>
    </row>
    <row r="362" spans="1:66" x14ac:dyDescent="0.2">
      <c r="A362" s="96" t="e">
        <f t="shared" si="57"/>
        <v>#REF!</v>
      </c>
      <c r="B362" s="255" t="s">
        <v>368</v>
      </c>
      <c r="C362" s="303"/>
      <c r="D362" s="22">
        <v>3</v>
      </c>
      <c r="E362" s="8" t="str">
        <f>$AH$7</f>
        <v>m</v>
      </c>
      <c r="F362" s="41" t="s">
        <v>369</v>
      </c>
      <c r="G362" s="2">
        <v>1</v>
      </c>
      <c r="H362" s="39" t="s">
        <v>370</v>
      </c>
      <c r="I362" s="1"/>
      <c r="J362" s="1"/>
      <c r="K362" s="27" t="s">
        <v>184</v>
      </c>
      <c r="L362" s="288" t="str">
        <f>IF($E$31="","",$E$31)</f>
        <v>Lady Rosetta</v>
      </c>
      <c r="M362" s="288"/>
      <c r="N362" s="1"/>
      <c r="O362" s="1"/>
      <c r="P362" s="1"/>
      <c r="Q362" s="1"/>
      <c r="R362" s="1"/>
      <c r="S362" s="1"/>
      <c r="T362"/>
      <c r="U362"/>
      <c r="V362" s="229"/>
      <c r="W362" s="229"/>
      <c r="X362" s="229"/>
      <c r="Y362" s="229"/>
      <c r="AB362" s="229"/>
      <c r="AC362" s="229"/>
      <c r="BN362" s="94"/>
    </row>
    <row r="363" spans="1:66" x14ac:dyDescent="0.2">
      <c r="A363" s="96" t="e">
        <f t="shared" si="57"/>
        <v>#REF!</v>
      </c>
      <c r="B363" s="255" t="s">
        <v>371</v>
      </c>
      <c r="C363" s="255"/>
      <c r="D363" s="42" t="str">
        <f>$AH$12</f>
        <v>g</v>
      </c>
      <c r="E363" s="293" t="s">
        <v>372</v>
      </c>
      <c r="F363" s="255"/>
      <c r="G363" s="42" t="str">
        <f>$AH$9</f>
        <v>mm</v>
      </c>
      <c r="H363" s="1"/>
      <c r="I363" s="2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 s="229"/>
      <c r="W363" s="229"/>
      <c r="X363" s="229"/>
      <c r="Y363" s="229"/>
      <c r="AB363" s="229"/>
      <c r="AC363" s="229"/>
      <c r="AW363" s="229"/>
      <c r="AX363" s="229"/>
      <c r="BN363" s="94"/>
    </row>
    <row r="364" spans="1:66" x14ac:dyDescent="0.2">
      <c r="A364" s="96" t="e">
        <f t="shared" si="57"/>
        <v>#REF!</v>
      </c>
      <c r="B364" s="36"/>
      <c r="C364" s="37"/>
      <c r="D364" s="37"/>
      <c r="E364" s="39"/>
      <c r="F364" s="41"/>
      <c r="G364" s="41"/>
      <c r="H364" s="3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W364" s="229"/>
      <c r="X364" s="229"/>
      <c r="Z364" s="229"/>
      <c r="AA364" s="229"/>
      <c r="AC364" s="229"/>
      <c r="AD364" s="229"/>
      <c r="AX364" s="229"/>
      <c r="AY364" s="229"/>
      <c r="BN364" s="94"/>
    </row>
    <row r="365" spans="1:66" s="241" customFormat="1" x14ac:dyDescent="0.2">
      <c r="A365" s="96" t="e">
        <f t="shared" si="57"/>
        <v>#REF!</v>
      </c>
      <c r="B365" s="244"/>
      <c r="C365" s="244"/>
      <c r="D365" s="59" t="s">
        <v>373</v>
      </c>
      <c r="E365" s="244"/>
      <c r="F365" s="244"/>
      <c r="G365" s="60"/>
      <c r="H365" s="61" t="s">
        <v>374</v>
      </c>
      <c r="I365" s="44" t="s">
        <v>374</v>
      </c>
      <c r="J365" s="61" t="s">
        <v>375</v>
      </c>
      <c r="K365" s="44" t="s">
        <v>375</v>
      </c>
      <c r="L365" s="61" t="s">
        <v>376</v>
      </c>
      <c r="M365" s="44" t="s">
        <v>376</v>
      </c>
      <c r="N365" s="61" t="s">
        <v>377</v>
      </c>
      <c r="O365" s="44" t="s">
        <v>377</v>
      </c>
      <c r="P365" s="61" t="s">
        <v>378</v>
      </c>
      <c r="Q365" s="44" t="s">
        <v>378</v>
      </c>
      <c r="R365" s="244"/>
      <c r="S365" s="244"/>
      <c r="T365"/>
      <c r="U365"/>
      <c r="V365" s="94"/>
      <c r="W365" s="94"/>
      <c r="X365" s="94"/>
      <c r="Y365" s="94"/>
      <c r="Z365" s="229"/>
      <c r="AA365" s="229"/>
      <c r="AB365" s="94"/>
      <c r="AC365" s="229"/>
      <c r="AD365" s="229"/>
      <c r="AE365" s="94"/>
      <c r="AF365" s="94"/>
      <c r="AG365" s="94"/>
      <c r="AH365" s="94"/>
      <c r="AI365" s="94"/>
      <c r="AJ365" s="94"/>
      <c r="AK365" s="94"/>
      <c r="AL365" s="229"/>
      <c r="AM365" s="94"/>
      <c r="AN365" s="94"/>
      <c r="AO365" s="229"/>
      <c r="AP365" s="229"/>
      <c r="AQ365" s="229"/>
      <c r="AR365" s="229"/>
      <c r="AS365" s="94"/>
      <c r="AT365" s="94"/>
      <c r="AU365" s="94"/>
      <c r="AV365" s="229"/>
      <c r="AW365" s="229"/>
      <c r="AX365" s="229"/>
      <c r="AY365" s="229"/>
      <c r="AZ365" s="229"/>
      <c r="BA365" s="229"/>
      <c r="BB365" s="94"/>
      <c r="BC365" s="94"/>
      <c r="BD365" s="94"/>
      <c r="BE365" s="94"/>
      <c r="BF365" s="94"/>
      <c r="BG365" s="94"/>
      <c r="BH365" s="229"/>
      <c r="BI365" s="94"/>
      <c r="BJ365" s="94"/>
      <c r="BK365" s="94"/>
      <c r="BL365" s="94"/>
      <c r="BM365" s="94"/>
      <c r="BN365" s="229"/>
    </row>
    <row r="366" spans="1:66" s="241" customFormat="1" x14ac:dyDescent="0.2">
      <c r="A366" s="96" t="e">
        <f t="shared" si="57"/>
        <v>#REF!</v>
      </c>
      <c r="B366" s="244"/>
      <c r="C366" s="244"/>
      <c r="D366" s="59" t="s">
        <v>379</v>
      </c>
      <c r="E366" s="59" t="s">
        <v>380</v>
      </c>
      <c r="F366" s="59" t="s">
        <v>380</v>
      </c>
      <c r="G366" s="62" t="s">
        <v>381</v>
      </c>
      <c r="H366" s="368">
        <v>0</v>
      </c>
      <c r="I366" s="369"/>
      <c r="J366" s="298">
        <f>IF(H367="","",H367)</f>
        <v>10</v>
      </c>
      <c r="K366" s="299"/>
      <c r="L366" s="298">
        <f>IF(J367="","",J367)</f>
        <v>20</v>
      </c>
      <c r="M366" s="299"/>
      <c r="N366" s="298">
        <f>IF(L367="","",L367)</f>
        <v>30</v>
      </c>
      <c r="O366" s="299"/>
      <c r="P366" s="298">
        <f>IF(N367="","",N367)</f>
        <v>40</v>
      </c>
      <c r="Q366" s="299"/>
      <c r="R366" s="244"/>
      <c r="S366" s="244"/>
      <c r="V366" s="94"/>
      <c r="W366" s="94"/>
      <c r="X366" s="94"/>
      <c r="Y366" s="94"/>
      <c r="Z366" s="229"/>
      <c r="AA366" s="229"/>
      <c r="AB366" s="229"/>
      <c r="AC366" s="229"/>
      <c r="AD366" s="229"/>
      <c r="AE366" s="94"/>
      <c r="AF366" s="94"/>
      <c r="AG366" s="94"/>
      <c r="AH366" s="94"/>
      <c r="AI366" s="94"/>
      <c r="AJ366" s="94"/>
      <c r="AK366" s="94"/>
      <c r="AL366" s="229"/>
      <c r="AM366" s="94"/>
      <c r="AN366" s="94"/>
      <c r="AO366" s="229"/>
      <c r="AP366" s="229"/>
      <c r="AQ366" s="229"/>
      <c r="AR366" s="229"/>
      <c r="AS366" s="94"/>
      <c r="AT366" s="94"/>
      <c r="AU366" s="94"/>
      <c r="AV366" s="229"/>
      <c r="AW366" s="229"/>
      <c r="AX366" s="229"/>
      <c r="AY366" s="229"/>
      <c r="AZ366" s="229"/>
      <c r="BA366" s="229"/>
      <c r="BB366" s="229"/>
      <c r="BC366" s="229"/>
      <c r="BD366" s="229"/>
      <c r="BE366" s="229"/>
      <c r="BF366" s="229"/>
      <c r="BG366" s="229"/>
      <c r="BH366" s="229"/>
      <c r="BI366" s="229"/>
      <c r="BJ366" s="94"/>
      <c r="BK366" s="94"/>
      <c r="BL366" s="229"/>
      <c r="BM366" s="229"/>
      <c r="BN366" s="229"/>
    </row>
    <row r="367" spans="1:66" s="241" customFormat="1" x14ac:dyDescent="0.2">
      <c r="A367" s="96" t="e">
        <f t="shared" si="57"/>
        <v>#REF!</v>
      </c>
      <c r="B367" s="244"/>
      <c r="C367" s="59" t="s">
        <v>265</v>
      </c>
      <c r="D367" s="59" t="s">
        <v>382</v>
      </c>
      <c r="E367" s="59" t="s">
        <v>383</v>
      </c>
      <c r="F367" s="59" t="s">
        <v>384</v>
      </c>
      <c r="G367" s="62" t="s">
        <v>385</v>
      </c>
      <c r="H367" s="295">
        <v>10</v>
      </c>
      <c r="I367" s="296"/>
      <c r="J367" s="295">
        <v>20</v>
      </c>
      <c r="K367" s="296"/>
      <c r="L367" s="295">
        <v>30</v>
      </c>
      <c r="M367" s="296"/>
      <c r="N367" s="295">
        <v>40</v>
      </c>
      <c r="O367" s="296"/>
      <c r="P367" s="295">
        <v>50</v>
      </c>
      <c r="Q367" s="296"/>
      <c r="R367" s="244"/>
      <c r="S367" s="244"/>
      <c r="V367" s="94"/>
      <c r="W367" s="94"/>
      <c r="X367" s="94"/>
      <c r="Y367" s="94"/>
      <c r="Z367" s="94"/>
      <c r="AA367" s="229"/>
      <c r="AB367" s="229"/>
      <c r="AC367" s="229"/>
      <c r="AD367" s="229"/>
      <c r="AE367" s="229"/>
      <c r="AF367" s="229"/>
      <c r="AG367" s="229"/>
      <c r="AH367" s="229"/>
      <c r="AI367" s="229"/>
      <c r="AJ367" s="229"/>
      <c r="AK367" s="229"/>
      <c r="AL367" s="229"/>
      <c r="AM367" s="94"/>
      <c r="AN367" s="94"/>
      <c r="AO367" s="229"/>
      <c r="AP367" s="229"/>
      <c r="AQ367" s="229"/>
      <c r="AR367" s="229"/>
      <c r="AS367" s="94"/>
      <c r="AT367" s="94"/>
      <c r="AU367" s="94"/>
      <c r="AV367" s="229"/>
      <c r="AW367" s="229"/>
      <c r="AX367" s="94"/>
      <c r="AY367" s="94"/>
      <c r="AZ367" s="229"/>
      <c r="BA367" s="229"/>
      <c r="BB367" s="229"/>
      <c r="BC367" s="229"/>
      <c r="BD367" s="229"/>
      <c r="BE367" s="229"/>
      <c r="BF367" s="229"/>
      <c r="BG367" s="229"/>
      <c r="BH367" s="229"/>
      <c r="BI367" s="229"/>
      <c r="BJ367" s="94"/>
      <c r="BK367" s="94"/>
      <c r="BL367" s="229"/>
      <c r="BM367" s="229"/>
      <c r="BN367" s="229"/>
    </row>
    <row r="368" spans="1:66" s="241" customFormat="1" x14ac:dyDescent="0.2">
      <c r="A368" s="96" t="e">
        <f t="shared" si="57"/>
        <v>#REF!</v>
      </c>
      <c r="B368" s="244"/>
      <c r="C368" s="59" t="s">
        <v>386</v>
      </c>
      <c r="D368" s="59" t="s">
        <v>387</v>
      </c>
      <c r="E368" s="59" t="s">
        <v>387</v>
      </c>
      <c r="F368" s="59" t="s">
        <v>387</v>
      </c>
      <c r="G368" s="63"/>
      <c r="H368" s="64" t="s">
        <v>388</v>
      </c>
      <c r="I368" s="65" t="s">
        <v>389</v>
      </c>
      <c r="J368" s="64" t="s">
        <v>388</v>
      </c>
      <c r="K368" s="65" t="s">
        <v>389</v>
      </c>
      <c r="L368" s="64" t="s">
        <v>388</v>
      </c>
      <c r="M368" s="65" t="s">
        <v>389</v>
      </c>
      <c r="N368" s="64" t="s">
        <v>388</v>
      </c>
      <c r="O368" s="65" t="s">
        <v>389</v>
      </c>
      <c r="P368" s="64" t="s">
        <v>388</v>
      </c>
      <c r="Q368" s="65" t="s">
        <v>389</v>
      </c>
      <c r="R368" s="244"/>
      <c r="S368" s="244"/>
      <c r="V368" s="94"/>
      <c r="W368" s="94"/>
      <c r="X368" s="94"/>
      <c r="Y368" s="94"/>
      <c r="Z368" s="94"/>
      <c r="AA368" s="229"/>
      <c r="AB368" s="229"/>
      <c r="AC368" s="229"/>
      <c r="AD368" s="229"/>
      <c r="AE368" s="229"/>
      <c r="AF368" s="229"/>
      <c r="AG368" s="229"/>
      <c r="AH368" s="229"/>
      <c r="AI368" s="229"/>
      <c r="AJ368" s="229"/>
      <c r="AK368" s="229"/>
      <c r="AL368" s="229"/>
      <c r="AM368" s="94"/>
      <c r="AN368" s="94"/>
      <c r="AO368" s="229"/>
      <c r="AP368" s="229"/>
      <c r="AQ368" s="229"/>
      <c r="AR368" s="229"/>
      <c r="AS368" s="229"/>
      <c r="AT368" s="229"/>
      <c r="AU368" s="229"/>
      <c r="AV368" s="229"/>
      <c r="AW368" s="229"/>
      <c r="AX368" s="186"/>
      <c r="AY368" s="186"/>
      <c r="AZ368" s="229"/>
      <c r="BA368" s="229"/>
      <c r="BB368" s="229"/>
      <c r="BC368" s="229"/>
      <c r="BD368" s="229"/>
      <c r="BE368" s="229"/>
      <c r="BF368" s="229"/>
      <c r="BG368" s="229"/>
      <c r="BH368" s="229"/>
      <c r="BI368" s="229"/>
      <c r="BJ368" s="94"/>
      <c r="BK368" s="94"/>
      <c r="BL368" s="229"/>
      <c r="BM368" s="229"/>
      <c r="BN368" s="229"/>
    </row>
    <row r="369" spans="1:66" x14ac:dyDescent="0.2">
      <c r="A369" s="96" t="e">
        <f t="shared" si="57"/>
        <v>#REF!</v>
      </c>
      <c r="B369" s="66" t="s">
        <v>338</v>
      </c>
      <c r="C369" s="4">
        <v>12</v>
      </c>
      <c r="D369" s="4">
        <v>48</v>
      </c>
      <c r="E369" s="4"/>
      <c r="F369" s="4"/>
      <c r="G369" s="173" t="s">
        <v>338</v>
      </c>
      <c r="H369" s="4">
        <v>0</v>
      </c>
      <c r="I369" s="4">
        <v>0</v>
      </c>
      <c r="J369" s="4">
        <v>0</v>
      </c>
      <c r="K369" s="4">
        <v>0</v>
      </c>
      <c r="L369" s="4">
        <v>15</v>
      </c>
      <c r="M369" s="4">
        <v>185</v>
      </c>
      <c r="N369" s="4">
        <v>42</v>
      </c>
      <c r="O369" s="4">
        <v>1205</v>
      </c>
      <c r="P369" s="4">
        <v>46</v>
      </c>
      <c r="Q369" s="4">
        <v>3035</v>
      </c>
      <c r="R369" s="244"/>
      <c r="S369" s="244"/>
      <c r="T369" s="241"/>
      <c r="U369" s="241"/>
      <c r="AA369" s="229"/>
      <c r="AB369" s="229"/>
      <c r="AC369" s="229"/>
      <c r="AD369" s="229"/>
      <c r="AE369" s="229"/>
      <c r="AF369" s="229"/>
      <c r="AG369" s="229"/>
      <c r="AH369" s="229"/>
      <c r="AI369" s="229"/>
      <c r="AJ369" s="229"/>
      <c r="AK369" s="229"/>
      <c r="AS369" s="229"/>
      <c r="AT369" s="229"/>
      <c r="AU369" s="229"/>
      <c r="AX369" s="186"/>
      <c r="AY369" s="186"/>
      <c r="BB369" s="229"/>
      <c r="BC369" s="229"/>
      <c r="BD369" s="229"/>
      <c r="BE369" s="229"/>
      <c r="BF369" s="229"/>
      <c r="BG369" s="229"/>
      <c r="BI369" s="229"/>
      <c r="BJ369" s="229"/>
      <c r="BK369" s="229"/>
      <c r="BL369" s="229"/>
      <c r="BM369" s="229"/>
      <c r="BN369" s="94"/>
    </row>
    <row r="370" spans="1:66" s="186" customFormat="1" x14ac:dyDescent="0.2">
      <c r="A370" s="96" t="e">
        <f t="shared" si="57"/>
        <v>#REF!</v>
      </c>
      <c r="B370" s="47" t="s">
        <v>339</v>
      </c>
      <c r="C370" s="4">
        <v>11</v>
      </c>
      <c r="D370" s="4">
        <v>35</v>
      </c>
      <c r="E370" s="4"/>
      <c r="F370" s="4"/>
      <c r="G370" s="146" t="s">
        <v>339</v>
      </c>
      <c r="H370" s="4">
        <v>0</v>
      </c>
      <c r="I370" s="4">
        <v>0</v>
      </c>
      <c r="J370" s="4">
        <v>1</v>
      </c>
      <c r="K370" s="4">
        <v>5</v>
      </c>
      <c r="L370" s="4">
        <v>19</v>
      </c>
      <c r="M370" s="4">
        <v>240</v>
      </c>
      <c r="N370" s="4">
        <v>32</v>
      </c>
      <c r="O370" s="4">
        <v>1040</v>
      </c>
      <c r="P370" s="4">
        <v>45</v>
      </c>
      <c r="Q370" s="4">
        <v>2815</v>
      </c>
      <c r="R370" s="244"/>
      <c r="S370" s="244"/>
      <c r="T370"/>
      <c r="U370"/>
      <c r="V370" s="94"/>
      <c r="W370" s="94"/>
      <c r="X370" s="94"/>
      <c r="Y370" s="94"/>
      <c r="AA370" s="229"/>
      <c r="AB370" s="229"/>
      <c r="BB370" s="94"/>
      <c r="BC370" s="94"/>
      <c r="BD370" s="94"/>
      <c r="BE370" s="94"/>
      <c r="BF370" s="94"/>
      <c r="BG370" s="94"/>
      <c r="BI370" s="94"/>
      <c r="BJ370" s="229"/>
      <c r="BK370" s="229"/>
      <c r="BL370" s="94"/>
      <c r="BM370" s="94"/>
    </row>
    <row r="371" spans="1:66" s="186" customFormat="1" x14ac:dyDescent="0.2">
      <c r="A371" s="96" t="e">
        <f t="shared" si="57"/>
        <v>#REF!</v>
      </c>
      <c r="B371" s="47" t="s">
        <v>340</v>
      </c>
      <c r="C371" s="4">
        <v>10</v>
      </c>
      <c r="D371" s="4">
        <v>36</v>
      </c>
      <c r="E371" s="4"/>
      <c r="F371" s="4"/>
      <c r="G371" s="146" t="s">
        <v>340</v>
      </c>
      <c r="H371" s="4">
        <v>0</v>
      </c>
      <c r="I371" s="4">
        <v>0</v>
      </c>
      <c r="J371" s="4">
        <v>5</v>
      </c>
      <c r="K371" s="4">
        <v>25</v>
      </c>
      <c r="L371" s="4">
        <v>15</v>
      </c>
      <c r="M371" s="4">
        <v>190</v>
      </c>
      <c r="N371" s="4">
        <v>26</v>
      </c>
      <c r="O371" s="4">
        <v>815</v>
      </c>
      <c r="P371" s="4">
        <v>22</v>
      </c>
      <c r="Q371" s="4">
        <v>1420</v>
      </c>
      <c r="R371" s="244"/>
      <c r="S371" s="244"/>
      <c r="V371" s="94"/>
      <c r="W371" s="94"/>
      <c r="X371" s="94"/>
      <c r="Y371" s="94"/>
      <c r="AA371" s="229"/>
      <c r="AB371" s="229"/>
      <c r="BJ371" s="229"/>
      <c r="BK371" s="229"/>
    </row>
    <row r="372" spans="1:66" s="186" customFormat="1" x14ac:dyDescent="0.2">
      <c r="A372" s="96" t="e">
        <f t="shared" si="57"/>
        <v>#REF!</v>
      </c>
      <c r="B372" s="47" t="s">
        <v>341</v>
      </c>
      <c r="C372" s="4"/>
      <c r="D372" s="4"/>
      <c r="E372" s="4"/>
      <c r="F372" s="4"/>
      <c r="G372" s="146" t="s">
        <v>341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44"/>
      <c r="S372" s="244"/>
      <c r="V372" s="229"/>
      <c r="W372" s="94"/>
      <c r="X372" s="94"/>
      <c r="Y372" s="229"/>
      <c r="AA372" s="229"/>
      <c r="AB372" s="229"/>
      <c r="BJ372" s="229"/>
      <c r="BK372" s="229"/>
    </row>
    <row r="373" spans="1:66" s="186" customFormat="1" x14ac:dyDescent="0.2">
      <c r="A373" s="96" t="e">
        <f t="shared" si="57"/>
        <v>#REF!</v>
      </c>
      <c r="B373" s="47" t="s">
        <v>342</v>
      </c>
      <c r="C373" s="4"/>
      <c r="D373" s="4"/>
      <c r="E373" s="4"/>
      <c r="F373" s="4"/>
      <c r="G373" s="146" t="s">
        <v>342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39"/>
      <c r="S373" s="39"/>
      <c r="V373" s="229"/>
      <c r="W373" s="229"/>
      <c r="X373" s="229"/>
      <c r="Y373" s="229"/>
      <c r="AA373" s="229"/>
      <c r="AB373" s="229"/>
      <c r="BJ373" s="94"/>
      <c r="BK373" s="94"/>
    </row>
    <row r="374" spans="1:66" s="186" customFormat="1" x14ac:dyDescent="0.2">
      <c r="A374" s="96" t="e">
        <f t="shared" si="57"/>
        <v>#REF!</v>
      </c>
      <c r="B374" s="46" t="s">
        <v>343</v>
      </c>
      <c r="C374" s="4"/>
      <c r="D374" s="4"/>
      <c r="E374" s="4"/>
      <c r="F374" s="4"/>
      <c r="G374" s="145" t="s">
        <v>343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39"/>
      <c r="S374" s="39"/>
      <c r="W374" s="229"/>
      <c r="X374" s="229"/>
      <c r="Z374" s="229"/>
      <c r="AA374" s="229"/>
    </row>
    <row r="375" spans="1:66" s="186" customFormat="1" x14ac:dyDescent="0.2">
      <c r="A375" s="96" t="e">
        <f t="shared" si="57"/>
        <v>#REF!</v>
      </c>
      <c r="B375" s="244"/>
      <c r="C375" s="89">
        <f>COUNT(C369:C374)</f>
        <v>3</v>
      </c>
      <c r="D375" s="89">
        <f>COUNT(D369:D374)</f>
        <v>3</v>
      </c>
      <c r="E375" s="89">
        <f>COUNT(E369:E374)</f>
        <v>0</v>
      </c>
      <c r="F375" s="89">
        <f>COUNT(F369:F374)</f>
        <v>0</v>
      </c>
      <c r="G375" s="39"/>
      <c r="H375" s="89">
        <f>COUNT(H369:H374)</f>
        <v>3</v>
      </c>
      <c r="I375" s="89">
        <f t="shared" ref="I375:J375" si="60">COUNT(I369:I374)</f>
        <v>3</v>
      </c>
      <c r="J375" s="89">
        <f t="shared" si="60"/>
        <v>3</v>
      </c>
      <c r="K375" s="89">
        <f>COUNT(K369:K374)</f>
        <v>3</v>
      </c>
      <c r="L375" s="89">
        <f t="shared" ref="L375:Q375" si="61">COUNT(L369:L374)</f>
        <v>3</v>
      </c>
      <c r="M375" s="89">
        <f t="shared" si="61"/>
        <v>3</v>
      </c>
      <c r="N375" s="89">
        <f t="shared" si="61"/>
        <v>3</v>
      </c>
      <c r="O375" s="89">
        <f t="shared" si="61"/>
        <v>3</v>
      </c>
      <c r="P375" s="89">
        <f t="shared" si="61"/>
        <v>3</v>
      </c>
      <c r="Q375" s="89">
        <f t="shared" si="61"/>
        <v>3</v>
      </c>
      <c r="R375" s="39"/>
      <c r="S375" s="39"/>
      <c r="Z375" s="94"/>
      <c r="AA375" s="229"/>
    </row>
    <row r="376" spans="1:66" s="186" customFormat="1" x14ac:dyDescent="0.2">
      <c r="A376" s="96" t="e">
        <f t="shared" si="57"/>
        <v>#REF!</v>
      </c>
      <c r="B376" s="60"/>
      <c r="C376" s="61" t="s">
        <v>390</v>
      </c>
      <c r="D376" s="44" t="s">
        <v>390</v>
      </c>
      <c r="E376" s="61" t="s">
        <v>391</v>
      </c>
      <c r="F376" s="44" t="s">
        <v>391</v>
      </c>
      <c r="G376" s="61" t="s">
        <v>392</v>
      </c>
      <c r="H376" s="44" t="s">
        <v>392</v>
      </c>
      <c r="I376" s="61" t="s">
        <v>393</v>
      </c>
      <c r="J376" s="44" t="s">
        <v>393</v>
      </c>
      <c r="K376" s="61" t="s">
        <v>394</v>
      </c>
      <c r="L376" s="44" t="s">
        <v>394</v>
      </c>
      <c r="M376" s="52" t="s">
        <v>395</v>
      </c>
      <c r="N376" s="52" t="s">
        <v>395</v>
      </c>
      <c r="O376" s="45"/>
      <c r="P376" s="60"/>
      <c r="Q376" s="60"/>
      <c r="R376" s="60"/>
      <c r="S376" s="60"/>
      <c r="Z376" s="94"/>
      <c r="AA376" s="229"/>
    </row>
    <row r="377" spans="1:66" s="186" customFormat="1" x14ac:dyDescent="0.2">
      <c r="A377" s="96" t="e">
        <f t="shared" si="57"/>
        <v>#REF!</v>
      </c>
      <c r="B377" s="62" t="s">
        <v>381</v>
      </c>
      <c r="C377" s="298">
        <f>IF(P367="","",P367)</f>
        <v>50</v>
      </c>
      <c r="D377" s="299"/>
      <c r="E377" s="298">
        <f>IF(C378="","",C378)</f>
        <v>60</v>
      </c>
      <c r="F377" s="299"/>
      <c r="G377" s="298">
        <f>IF(E378="","",E378)</f>
        <v>70</v>
      </c>
      <c r="H377" s="299"/>
      <c r="I377" s="298">
        <f>IF(G378="","",G378)</f>
        <v>80</v>
      </c>
      <c r="J377" s="299"/>
      <c r="K377" s="298">
        <f>IF(I378="","",I378)</f>
        <v>90</v>
      </c>
      <c r="L377" s="299"/>
      <c r="M377" s="67" t="s">
        <v>396</v>
      </c>
      <c r="N377" s="67" t="s">
        <v>396</v>
      </c>
      <c r="O377" s="67"/>
      <c r="P377" s="68" t="s">
        <v>389</v>
      </c>
      <c r="Q377" s="68" t="s">
        <v>389</v>
      </c>
      <c r="R377" s="68" t="s">
        <v>495</v>
      </c>
      <c r="S377" s="68" t="s">
        <v>498</v>
      </c>
      <c r="Z377" s="94"/>
      <c r="AA377" s="94"/>
    </row>
    <row r="378" spans="1:66" s="186" customFormat="1" x14ac:dyDescent="0.2">
      <c r="A378" s="96" t="e">
        <f t="shared" si="57"/>
        <v>#REF!</v>
      </c>
      <c r="B378" s="62" t="s">
        <v>385</v>
      </c>
      <c r="C378" s="295">
        <v>60</v>
      </c>
      <c r="D378" s="296"/>
      <c r="E378" s="295">
        <v>70</v>
      </c>
      <c r="F378" s="296"/>
      <c r="G378" s="295">
        <v>80</v>
      </c>
      <c r="H378" s="296"/>
      <c r="I378" s="295">
        <v>90</v>
      </c>
      <c r="J378" s="296"/>
      <c r="K378" s="295">
        <v>100</v>
      </c>
      <c r="L378" s="296"/>
      <c r="M378" s="68" t="s">
        <v>397</v>
      </c>
      <c r="N378" s="68" t="s">
        <v>416</v>
      </c>
      <c r="O378" s="68" t="s">
        <v>398</v>
      </c>
      <c r="P378" s="68" t="s">
        <v>399</v>
      </c>
      <c r="Q378" s="68" t="s">
        <v>400</v>
      </c>
      <c r="R378" s="68" t="s">
        <v>496</v>
      </c>
      <c r="S378" s="68"/>
    </row>
    <row r="379" spans="1:66" s="186" customFormat="1" x14ac:dyDescent="0.2">
      <c r="A379" s="96" t="e">
        <f t="shared" si="57"/>
        <v>#REF!</v>
      </c>
      <c r="B379" s="63"/>
      <c r="C379" s="64" t="s">
        <v>388</v>
      </c>
      <c r="D379" s="65" t="s">
        <v>389</v>
      </c>
      <c r="E379" s="64" t="s">
        <v>388</v>
      </c>
      <c r="F379" s="65" t="s">
        <v>389</v>
      </c>
      <c r="G379" s="64" t="s">
        <v>388</v>
      </c>
      <c r="H379" s="65" t="s">
        <v>389</v>
      </c>
      <c r="I379" s="64" t="s">
        <v>388</v>
      </c>
      <c r="J379" s="65" t="s">
        <v>389</v>
      </c>
      <c r="K379" s="64" t="s">
        <v>388</v>
      </c>
      <c r="L379" s="65" t="s">
        <v>389</v>
      </c>
      <c r="M379" s="69" t="s">
        <v>389</v>
      </c>
      <c r="N379" s="69" t="s">
        <v>389</v>
      </c>
      <c r="O379" s="69" t="s">
        <v>401</v>
      </c>
      <c r="P379" s="69" t="s">
        <v>389</v>
      </c>
      <c r="Q379" s="69" t="s">
        <v>389</v>
      </c>
      <c r="R379" s="69" t="s">
        <v>497</v>
      </c>
      <c r="S379" s="69"/>
    </row>
    <row r="380" spans="1:66" s="186" customFormat="1" x14ac:dyDescent="0.2">
      <c r="A380" s="96" t="e">
        <f t="shared" si="57"/>
        <v>#REF!</v>
      </c>
      <c r="B380" s="66" t="s">
        <v>338</v>
      </c>
      <c r="C380" s="4">
        <v>60</v>
      </c>
      <c r="D380" s="4">
        <v>7020</v>
      </c>
      <c r="E380" s="4">
        <v>30</v>
      </c>
      <c r="F380" s="4">
        <v>5425</v>
      </c>
      <c r="G380" s="4">
        <v>2</v>
      </c>
      <c r="H380" s="4">
        <v>505</v>
      </c>
      <c r="I380" s="4">
        <v>0</v>
      </c>
      <c r="J380" s="4">
        <v>0</v>
      </c>
      <c r="K380" s="4">
        <v>0</v>
      </c>
      <c r="L380" s="4">
        <v>0</v>
      </c>
      <c r="M380" s="4">
        <v>964.1</v>
      </c>
      <c r="N380" s="4">
        <v>208.8</v>
      </c>
      <c r="O380" s="4"/>
      <c r="P380" s="4"/>
      <c r="Q380" s="4"/>
      <c r="R380" s="250">
        <v>55.24</v>
      </c>
      <c r="S380" s="250">
        <v>17.11</v>
      </c>
    </row>
    <row r="381" spans="1:66" s="186" customFormat="1" x14ac:dyDescent="0.2">
      <c r="A381" s="96" t="e">
        <f t="shared" si="57"/>
        <v>#REF!</v>
      </c>
      <c r="B381" s="47" t="s">
        <v>339</v>
      </c>
      <c r="C381" s="4">
        <v>46</v>
      </c>
      <c r="D381" s="4">
        <v>5495</v>
      </c>
      <c r="E381" s="4">
        <v>24</v>
      </c>
      <c r="F381" s="4">
        <v>4515</v>
      </c>
      <c r="G381" s="4">
        <v>3</v>
      </c>
      <c r="H381" s="4">
        <v>960</v>
      </c>
      <c r="I381" s="4">
        <v>0</v>
      </c>
      <c r="J381" s="4">
        <v>0</v>
      </c>
      <c r="K381" s="4">
        <v>0</v>
      </c>
      <c r="L381" s="4">
        <v>0</v>
      </c>
      <c r="M381" s="4">
        <v>1332.3</v>
      </c>
      <c r="N381" s="4">
        <v>278.5</v>
      </c>
      <c r="O381" s="4"/>
      <c r="P381" s="4"/>
      <c r="Q381" s="4"/>
      <c r="R381" s="250">
        <v>55.53</v>
      </c>
      <c r="S381" s="250">
        <v>18.72</v>
      </c>
    </row>
    <row r="382" spans="1:66" s="186" customFormat="1" x14ac:dyDescent="0.2">
      <c r="A382" s="96" t="e">
        <f t="shared" si="57"/>
        <v>#REF!</v>
      </c>
      <c r="B382" s="47" t="s">
        <v>340</v>
      </c>
      <c r="C382" s="4">
        <v>33</v>
      </c>
      <c r="D382" s="4">
        <v>3670</v>
      </c>
      <c r="E382" s="4">
        <v>29</v>
      </c>
      <c r="F382" s="4">
        <v>5300</v>
      </c>
      <c r="G382" s="4">
        <v>19</v>
      </c>
      <c r="H382" s="4">
        <v>5285</v>
      </c>
      <c r="I382" s="4">
        <v>0</v>
      </c>
      <c r="J382" s="4">
        <v>0</v>
      </c>
      <c r="K382" s="4">
        <v>0</v>
      </c>
      <c r="L382" s="4">
        <v>0</v>
      </c>
      <c r="M382" s="4">
        <v>1262.0999999999999</v>
      </c>
      <c r="N382" s="4">
        <v>260.7</v>
      </c>
      <c r="O382" s="4"/>
      <c r="P382" s="4"/>
      <c r="Q382" s="4"/>
      <c r="R382" s="250">
        <v>62.27</v>
      </c>
      <c r="S382" s="250">
        <v>18.850000000000001</v>
      </c>
    </row>
    <row r="383" spans="1:66" s="186" customFormat="1" x14ac:dyDescent="0.2">
      <c r="A383" s="96" t="e">
        <f t="shared" si="57"/>
        <v>#REF!</v>
      </c>
      <c r="B383" s="47" t="s">
        <v>341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66" s="186" customFormat="1" x14ac:dyDescent="0.2">
      <c r="A384" s="96" t="e">
        <f t="shared" si="57"/>
        <v>#REF!</v>
      </c>
      <c r="B384" s="47" t="s">
        <v>342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s="186" customFormat="1" x14ac:dyDescent="0.2">
      <c r="A385" s="96" t="e">
        <f t="shared" si="57"/>
        <v>#REF!</v>
      </c>
      <c r="B385" s="47" t="s">
        <v>343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s="186" customFormat="1" x14ac:dyDescent="0.2">
      <c r="A386" s="96" t="e">
        <f t="shared" si="57"/>
        <v>#REF!</v>
      </c>
      <c r="B386" s="70" t="s">
        <v>402</v>
      </c>
      <c r="C386" s="256"/>
      <c r="D386" s="304"/>
      <c r="E386" s="304"/>
      <c r="F386" s="304"/>
      <c r="G386" s="304"/>
      <c r="H386" s="304"/>
      <c r="I386" s="304"/>
      <c r="J386" s="304"/>
      <c r="K386" s="304"/>
      <c r="L386" s="304"/>
      <c r="M386" s="304"/>
      <c r="N386" s="304"/>
      <c r="O386" s="304"/>
      <c r="P386" s="304"/>
      <c r="Q386" s="304"/>
      <c r="R386" s="304"/>
      <c r="S386" s="272"/>
    </row>
    <row r="387" spans="1:19" s="186" customFormat="1" x14ac:dyDescent="0.2">
      <c r="A387" s="96" t="e">
        <f t="shared" si="57"/>
        <v>#REF!</v>
      </c>
      <c r="B387" s="1"/>
      <c r="C387" s="89">
        <f>COUNT(C380:C385)</f>
        <v>3</v>
      </c>
      <c r="D387" s="89">
        <f t="shared" ref="D387:R387" si="62">COUNT(D380:D385)</f>
        <v>3</v>
      </c>
      <c r="E387" s="89">
        <f t="shared" si="62"/>
        <v>3</v>
      </c>
      <c r="F387" s="89">
        <f t="shared" si="62"/>
        <v>3</v>
      </c>
      <c r="G387" s="89">
        <f t="shared" si="62"/>
        <v>3</v>
      </c>
      <c r="H387" s="89">
        <f t="shared" si="62"/>
        <v>3</v>
      </c>
      <c r="I387" s="89">
        <f t="shared" si="62"/>
        <v>3</v>
      </c>
      <c r="J387" s="89">
        <f t="shared" si="62"/>
        <v>3</v>
      </c>
      <c r="K387" s="89">
        <f t="shared" si="62"/>
        <v>3</v>
      </c>
      <c r="L387" s="89">
        <f t="shared" si="62"/>
        <v>3</v>
      </c>
      <c r="M387" s="89">
        <f t="shared" si="62"/>
        <v>3</v>
      </c>
      <c r="N387" s="89">
        <f t="shared" si="62"/>
        <v>3</v>
      </c>
      <c r="O387" s="89">
        <f t="shared" si="62"/>
        <v>0</v>
      </c>
      <c r="P387" s="89">
        <f t="shared" si="62"/>
        <v>0</v>
      </c>
      <c r="Q387" s="89">
        <f t="shared" si="62"/>
        <v>0</v>
      </c>
      <c r="R387" s="89">
        <f t="shared" si="62"/>
        <v>3</v>
      </c>
      <c r="S387" s="89">
        <f>COUNT(S380:S385)</f>
        <v>3</v>
      </c>
    </row>
    <row r="388" spans="1:19" s="186" customFormat="1" ht="18.75" x14ac:dyDescent="0.3">
      <c r="A388" s="96" t="e">
        <f t="shared" si="57"/>
        <v>#REF!</v>
      </c>
      <c r="B388" s="305" t="s">
        <v>475</v>
      </c>
      <c r="C388" s="306"/>
      <c r="D388" s="306"/>
      <c r="E388" s="306"/>
      <c r="F388" s="306"/>
      <c r="G388" s="306"/>
      <c r="H388" s="306"/>
      <c r="I388" s="306"/>
      <c r="J388" s="35"/>
      <c r="K388" s="35"/>
      <c r="L388" s="35"/>
      <c r="M388" s="35"/>
      <c r="N388" s="35"/>
      <c r="O388" s="35"/>
      <c r="P388" s="35"/>
      <c r="Q388" s="35"/>
      <c r="R388" s="1"/>
      <c r="S388" s="1"/>
    </row>
    <row r="389" spans="1:19" s="186" customFormat="1" x14ac:dyDescent="0.2">
      <c r="A389" s="96" t="e">
        <f t="shared" si="57"/>
        <v>#REF!</v>
      </c>
      <c r="B389" s="1" t="s">
        <v>321</v>
      </c>
      <c r="C389" s="1"/>
      <c r="D389" s="36" t="s">
        <v>366</v>
      </c>
      <c r="E389" s="36"/>
      <c r="F389" s="36"/>
      <c r="G389" s="36"/>
      <c r="H389" s="1"/>
      <c r="I389" s="1"/>
      <c r="J389" s="1"/>
      <c r="K389" s="27" t="s">
        <v>322</v>
      </c>
      <c r="L389" s="286" t="str">
        <f>$D$1</f>
        <v>PEP12014044</v>
      </c>
      <c r="M389" s="287"/>
      <c r="N389" s="1"/>
      <c r="O389" s="1"/>
      <c r="P389" s="1"/>
      <c r="Q389" s="1"/>
      <c r="R389" s="1"/>
      <c r="S389" s="1"/>
    </row>
    <row r="390" spans="1:19" s="186" customFormat="1" x14ac:dyDescent="0.2">
      <c r="A390" s="96" t="e">
        <f t="shared" si="57"/>
        <v>#REF!</v>
      </c>
      <c r="B390" s="39" t="s">
        <v>367</v>
      </c>
      <c r="C390" s="39"/>
      <c r="D390" s="7"/>
      <c r="E390" s="1"/>
      <c r="F390" s="1"/>
      <c r="G390" s="1"/>
      <c r="H390" s="1"/>
      <c r="I390" s="1"/>
      <c r="J390" s="1"/>
      <c r="K390" s="27" t="s">
        <v>324</v>
      </c>
      <c r="L390" s="31" t="str">
        <f>$E$21&amp;" "&amp;$E$22</f>
        <v>IC14SHISuckLRIrrigKnockin IC-1183</v>
      </c>
      <c r="M390" s="31"/>
      <c r="N390" s="1"/>
      <c r="O390" s="1"/>
      <c r="P390" s="1"/>
      <c r="Q390" s="1"/>
      <c r="R390" s="1"/>
      <c r="S390" s="1"/>
    </row>
    <row r="391" spans="1:19" s="186" customFormat="1" x14ac:dyDescent="0.2">
      <c r="A391" s="96" t="e">
        <f t="shared" si="57"/>
        <v>#REF!</v>
      </c>
      <c r="B391" s="255" t="s">
        <v>368</v>
      </c>
      <c r="C391" s="303"/>
      <c r="D391" s="22"/>
      <c r="E391" s="8" t="str">
        <f>$AH$7</f>
        <v>m</v>
      </c>
      <c r="F391" s="41" t="s">
        <v>369</v>
      </c>
      <c r="G391" s="2"/>
      <c r="H391" s="39" t="s">
        <v>370</v>
      </c>
      <c r="I391" s="1"/>
      <c r="J391" s="1"/>
      <c r="K391" s="27" t="s">
        <v>184</v>
      </c>
      <c r="L391" s="288" t="str">
        <f>IF($E$31="","",$E$31)</f>
        <v>Lady Rosetta</v>
      </c>
      <c r="M391" s="288"/>
      <c r="N391" s="1"/>
      <c r="O391" s="1"/>
      <c r="P391" s="1"/>
      <c r="Q391" s="1"/>
      <c r="R391" s="1"/>
      <c r="S391" s="1"/>
    </row>
    <row r="392" spans="1:19" s="186" customFormat="1" x14ac:dyDescent="0.2">
      <c r="A392" s="96" t="e">
        <f t="shared" si="57"/>
        <v>#REF!</v>
      </c>
      <c r="B392" s="255" t="s">
        <v>371</v>
      </c>
      <c r="C392" s="255"/>
      <c r="D392" s="42" t="str">
        <f>$AH$12</f>
        <v>g</v>
      </c>
      <c r="E392" s="293" t="s">
        <v>372</v>
      </c>
      <c r="F392" s="255"/>
      <c r="G392" s="42" t="str">
        <f>$AH$9</f>
        <v>mm</v>
      </c>
      <c r="H392" s="1"/>
      <c r="I392" s="29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s="186" customFormat="1" x14ac:dyDescent="0.2">
      <c r="A393" s="96" t="e">
        <f t="shared" si="57"/>
        <v>#REF!</v>
      </c>
      <c r="B393" s="36"/>
      <c r="C393" s="37"/>
      <c r="D393" s="37"/>
      <c r="E393" s="39"/>
      <c r="F393" s="41"/>
      <c r="G393" s="41"/>
      <c r="H393" s="3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s="186" customFormat="1" x14ac:dyDescent="0.2">
      <c r="A394" s="96" t="e">
        <f t="shared" ref="A394:A457" si="63">A393+1</f>
        <v>#REF!</v>
      </c>
      <c r="B394" s="244"/>
      <c r="C394" s="244"/>
      <c r="D394" s="59" t="s">
        <v>373</v>
      </c>
      <c r="E394" s="244"/>
      <c r="F394" s="244"/>
      <c r="G394" s="60"/>
      <c r="H394" s="61" t="s">
        <v>374</v>
      </c>
      <c r="I394" s="44" t="s">
        <v>374</v>
      </c>
      <c r="J394" s="61" t="s">
        <v>375</v>
      </c>
      <c r="K394" s="44" t="s">
        <v>375</v>
      </c>
      <c r="L394" s="61" t="s">
        <v>376</v>
      </c>
      <c r="M394" s="44" t="s">
        <v>376</v>
      </c>
      <c r="N394" s="61" t="s">
        <v>377</v>
      </c>
      <c r="O394" s="44" t="s">
        <v>377</v>
      </c>
      <c r="P394" s="61" t="s">
        <v>378</v>
      </c>
      <c r="Q394" s="44" t="s">
        <v>378</v>
      </c>
      <c r="R394" s="244"/>
      <c r="S394" s="244"/>
    </row>
    <row r="395" spans="1:19" s="186" customFormat="1" x14ac:dyDescent="0.2">
      <c r="A395" s="96" t="e">
        <f t="shared" si="63"/>
        <v>#REF!</v>
      </c>
      <c r="B395" s="244"/>
      <c r="C395" s="244"/>
      <c r="D395" s="59" t="s">
        <v>379</v>
      </c>
      <c r="E395" s="59" t="s">
        <v>380</v>
      </c>
      <c r="F395" s="59" t="s">
        <v>380</v>
      </c>
      <c r="G395" s="62" t="s">
        <v>381</v>
      </c>
      <c r="H395" s="368">
        <v>0</v>
      </c>
      <c r="I395" s="369"/>
      <c r="J395" s="298">
        <f>IF(H396="","",H396)</f>
        <v>10</v>
      </c>
      <c r="K395" s="299"/>
      <c r="L395" s="298">
        <f>IF(J396="","",J396)</f>
        <v>20</v>
      </c>
      <c r="M395" s="299"/>
      <c r="N395" s="298">
        <f>IF(L396="","",L396)</f>
        <v>30</v>
      </c>
      <c r="O395" s="299"/>
      <c r="P395" s="298">
        <f>IF(N396="","",N396)</f>
        <v>40</v>
      </c>
      <c r="Q395" s="299"/>
      <c r="R395" s="244"/>
      <c r="S395" s="244"/>
    </row>
    <row r="396" spans="1:19" s="186" customFormat="1" x14ac:dyDescent="0.2">
      <c r="A396" s="96" t="e">
        <f t="shared" si="63"/>
        <v>#REF!</v>
      </c>
      <c r="B396" s="244"/>
      <c r="C396" s="59" t="s">
        <v>265</v>
      </c>
      <c r="D396" s="59" t="s">
        <v>382</v>
      </c>
      <c r="E396" s="59" t="s">
        <v>383</v>
      </c>
      <c r="F396" s="59" t="s">
        <v>384</v>
      </c>
      <c r="G396" s="62" t="s">
        <v>385</v>
      </c>
      <c r="H396" s="295">
        <v>10</v>
      </c>
      <c r="I396" s="296"/>
      <c r="J396" s="295">
        <v>20</v>
      </c>
      <c r="K396" s="296"/>
      <c r="L396" s="295">
        <v>30</v>
      </c>
      <c r="M396" s="296"/>
      <c r="N396" s="295">
        <v>40</v>
      </c>
      <c r="O396" s="296"/>
      <c r="P396" s="295">
        <v>50</v>
      </c>
      <c r="Q396" s="296"/>
      <c r="R396" s="244"/>
      <c r="S396" s="244"/>
    </row>
    <row r="397" spans="1:19" s="186" customFormat="1" x14ac:dyDescent="0.2">
      <c r="A397" s="96" t="e">
        <f t="shared" si="63"/>
        <v>#REF!</v>
      </c>
      <c r="B397" s="244"/>
      <c r="C397" s="59" t="s">
        <v>386</v>
      </c>
      <c r="D397" s="59" t="s">
        <v>387</v>
      </c>
      <c r="E397" s="59" t="s">
        <v>387</v>
      </c>
      <c r="F397" s="59" t="s">
        <v>387</v>
      </c>
      <c r="G397" s="63"/>
      <c r="H397" s="64" t="s">
        <v>388</v>
      </c>
      <c r="I397" s="65" t="s">
        <v>389</v>
      </c>
      <c r="J397" s="64" t="s">
        <v>388</v>
      </c>
      <c r="K397" s="65" t="s">
        <v>389</v>
      </c>
      <c r="L397" s="64" t="s">
        <v>388</v>
      </c>
      <c r="M397" s="65" t="s">
        <v>389</v>
      </c>
      <c r="N397" s="64" t="s">
        <v>388</v>
      </c>
      <c r="O397" s="65" t="s">
        <v>389</v>
      </c>
      <c r="P397" s="64" t="s">
        <v>388</v>
      </c>
      <c r="Q397" s="65" t="s">
        <v>389</v>
      </c>
      <c r="R397" s="244"/>
      <c r="S397" s="244"/>
    </row>
    <row r="398" spans="1:19" s="186" customFormat="1" x14ac:dyDescent="0.2">
      <c r="A398" s="96" t="e">
        <f t="shared" si="63"/>
        <v>#REF!</v>
      </c>
      <c r="B398" s="66" t="s">
        <v>338</v>
      </c>
      <c r="C398" s="4"/>
      <c r="D398" s="4"/>
      <c r="E398" s="4"/>
      <c r="F398" s="4"/>
      <c r="G398" s="173" t="s">
        <v>338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44"/>
      <c r="S398" s="244"/>
    </row>
    <row r="399" spans="1:19" s="186" customFormat="1" x14ac:dyDescent="0.2">
      <c r="A399" s="96" t="e">
        <f t="shared" si="63"/>
        <v>#REF!</v>
      </c>
      <c r="B399" s="47" t="s">
        <v>339</v>
      </c>
      <c r="C399" s="4"/>
      <c r="D399" s="4"/>
      <c r="E399" s="4"/>
      <c r="F399" s="4"/>
      <c r="G399" s="146" t="s">
        <v>339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44"/>
      <c r="S399" s="244"/>
    </row>
    <row r="400" spans="1:19" s="186" customFormat="1" x14ac:dyDescent="0.2">
      <c r="A400" s="96" t="e">
        <f t="shared" si="63"/>
        <v>#REF!</v>
      </c>
      <c r="B400" s="47" t="s">
        <v>340</v>
      </c>
      <c r="C400" s="4"/>
      <c r="D400" s="4"/>
      <c r="E400" s="4"/>
      <c r="F400" s="4"/>
      <c r="G400" s="146" t="s">
        <v>340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44"/>
      <c r="S400" s="244"/>
    </row>
    <row r="401" spans="1:19" s="186" customFormat="1" x14ac:dyDescent="0.2">
      <c r="A401" s="96" t="e">
        <f t="shared" si="63"/>
        <v>#REF!</v>
      </c>
      <c r="B401" s="47" t="s">
        <v>341</v>
      </c>
      <c r="C401" s="4"/>
      <c r="D401" s="4"/>
      <c r="E401" s="4"/>
      <c r="F401" s="4"/>
      <c r="G401" s="146" t="s">
        <v>341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44"/>
      <c r="S401" s="244"/>
    </row>
    <row r="402" spans="1:19" s="186" customFormat="1" x14ac:dyDescent="0.2">
      <c r="A402" s="96" t="e">
        <f t="shared" si="63"/>
        <v>#REF!</v>
      </c>
      <c r="B402" s="47" t="s">
        <v>342</v>
      </c>
      <c r="C402" s="4"/>
      <c r="D402" s="4"/>
      <c r="E402" s="4"/>
      <c r="F402" s="4"/>
      <c r="G402" s="146" t="s">
        <v>342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39"/>
      <c r="S402" s="39"/>
    </row>
    <row r="403" spans="1:19" s="186" customFormat="1" x14ac:dyDescent="0.2">
      <c r="A403" s="96" t="e">
        <f t="shared" si="63"/>
        <v>#REF!</v>
      </c>
      <c r="B403" s="46" t="s">
        <v>343</v>
      </c>
      <c r="C403" s="4"/>
      <c r="D403" s="4"/>
      <c r="E403" s="4"/>
      <c r="F403" s="4"/>
      <c r="G403" s="145" t="s">
        <v>343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39"/>
      <c r="S403" s="39"/>
    </row>
    <row r="404" spans="1:19" s="186" customFormat="1" x14ac:dyDescent="0.2">
      <c r="A404" s="96" t="e">
        <f t="shared" si="63"/>
        <v>#REF!</v>
      </c>
      <c r="B404" s="244"/>
      <c r="C404" s="89">
        <f>COUNT(C398:C403)</f>
        <v>0</v>
      </c>
      <c r="D404" s="89">
        <f>COUNT(D398:D403)</f>
        <v>0</v>
      </c>
      <c r="E404" s="89">
        <f>COUNT(E398:E403)</f>
        <v>0</v>
      </c>
      <c r="F404" s="89">
        <f>COUNT(F398:F403)</f>
        <v>0</v>
      </c>
      <c r="G404" s="39"/>
      <c r="H404" s="89">
        <f>COUNT(H398:H403)</f>
        <v>0</v>
      </c>
      <c r="I404" s="89">
        <f t="shared" ref="I404:J404" si="64">COUNT(I398:I403)</f>
        <v>0</v>
      </c>
      <c r="J404" s="89">
        <f t="shared" si="64"/>
        <v>0</v>
      </c>
      <c r="K404" s="89">
        <f>COUNT(K398:K403)</f>
        <v>0</v>
      </c>
      <c r="L404" s="89">
        <f t="shared" ref="L404:Q404" si="65">COUNT(L398:L403)</f>
        <v>0</v>
      </c>
      <c r="M404" s="89">
        <f t="shared" si="65"/>
        <v>0</v>
      </c>
      <c r="N404" s="89">
        <f t="shared" si="65"/>
        <v>0</v>
      </c>
      <c r="O404" s="89">
        <f t="shared" si="65"/>
        <v>0</v>
      </c>
      <c r="P404" s="89">
        <f t="shared" si="65"/>
        <v>0</v>
      </c>
      <c r="Q404" s="89">
        <f t="shared" si="65"/>
        <v>0</v>
      </c>
      <c r="R404" s="39"/>
      <c r="S404" s="39"/>
    </row>
    <row r="405" spans="1:19" s="186" customFormat="1" x14ac:dyDescent="0.2">
      <c r="A405" s="96" t="e">
        <f t="shared" si="63"/>
        <v>#REF!</v>
      </c>
      <c r="B405" s="60"/>
      <c r="C405" s="61" t="s">
        <v>390</v>
      </c>
      <c r="D405" s="44" t="s">
        <v>390</v>
      </c>
      <c r="E405" s="61" t="s">
        <v>391</v>
      </c>
      <c r="F405" s="44" t="s">
        <v>391</v>
      </c>
      <c r="G405" s="61" t="s">
        <v>392</v>
      </c>
      <c r="H405" s="44" t="s">
        <v>392</v>
      </c>
      <c r="I405" s="61" t="s">
        <v>393</v>
      </c>
      <c r="J405" s="44" t="s">
        <v>393</v>
      </c>
      <c r="K405" s="61" t="s">
        <v>394</v>
      </c>
      <c r="L405" s="44" t="s">
        <v>394</v>
      </c>
      <c r="M405" s="52" t="s">
        <v>395</v>
      </c>
      <c r="N405" s="52" t="s">
        <v>395</v>
      </c>
      <c r="O405" s="45"/>
      <c r="P405" s="60"/>
      <c r="Q405" s="60"/>
      <c r="R405" s="60"/>
      <c r="S405" s="60"/>
    </row>
    <row r="406" spans="1:19" s="186" customFormat="1" x14ac:dyDescent="0.2">
      <c r="A406" s="96" t="e">
        <f t="shared" si="63"/>
        <v>#REF!</v>
      </c>
      <c r="B406" s="62" t="s">
        <v>381</v>
      </c>
      <c r="C406" s="298">
        <f>IF(P396="","",P396)</f>
        <v>50</v>
      </c>
      <c r="D406" s="299"/>
      <c r="E406" s="298">
        <f>IF(C407="","",C407)</f>
        <v>60</v>
      </c>
      <c r="F406" s="299"/>
      <c r="G406" s="298">
        <f>IF(E407="","",E407)</f>
        <v>70</v>
      </c>
      <c r="H406" s="299"/>
      <c r="I406" s="298">
        <f>IF(G407="","",G407)</f>
        <v>80</v>
      </c>
      <c r="J406" s="299"/>
      <c r="K406" s="298">
        <f>IF(I407="","",I407)</f>
        <v>90</v>
      </c>
      <c r="L406" s="299"/>
      <c r="M406" s="67" t="s">
        <v>396</v>
      </c>
      <c r="N406" s="67" t="s">
        <v>396</v>
      </c>
      <c r="O406" s="67"/>
      <c r="P406" s="68" t="s">
        <v>389</v>
      </c>
      <c r="Q406" s="68" t="s">
        <v>389</v>
      </c>
      <c r="R406" s="68" t="s">
        <v>495</v>
      </c>
      <c r="S406" s="68" t="s">
        <v>498</v>
      </c>
    </row>
    <row r="407" spans="1:19" s="186" customFormat="1" x14ac:dyDescent="0.2">
      <c r="A407" s="96" t="e">
        <f t="shared" si="63"/>
        <v>#REF!</v>
      </c>
      <c r="B407" s="62" t="s">
        <v>385</v>
      </c>
      <c r="C407" s="295">
        <v>60</v>
      </c>
      <c r="D407" s="296"/>
      <c r="E407" s="295">
        <v>70</v>
      </c>
      <c r="F407" s="296"/>
      <c r="G407" s="295">
        <v>80</v>
      </c>
      <c r="H407" s="296"/>
      <c r="I407" s="295">
        <v>90</v>
      </c>
      <c r="J407" s="296"/>
      <c r="K407" s="295">
        <v>100</v>
      </c>
      <c r="L407" s="296"/>
      <c r="M407" s="68" t="s">
        <v>397</v>
      </c>
      <c r="N407" s="68" t="s">
        <v>416</v>
      </c>
      <c r="O407" s="68" t="s">
        <v>398</v>
      </c>
      <c r="P407" s="68" t="s">
        <v>399</v>
      </c>
      <c r="Q407" s="68" t="s">
        <v>400</v>
      </c>
      <c r="R407" s="68" t="s">
        <v>496</v>
      </c>
      <c r="S407" s="68"/>
    </row>
    <row r="408" spans="1:19" s="186" customFormat="1" x14ac:dyDescent="0.2">
      <c r="A408" s="96" t="e">
        <f t="shared" si="63"/>
        <v>#REF!</v>
      </c>
      <c r="B408" s="63"/>
      <c r="C408" s="64" t="s">
        <v>388</v>
      </c>
      <c r="D408" s="65" t="s">
        <v>389</v>
      </c>
      <c r="E408" s="64" t="s">
        <v>388</v>
      </c>
      <c r="F408" s="65" t="s">
        <v>389</v>
      </c>
      <c r="G408" s="64" t="s">
        <v>388</v>
      </c>
      <c r="H408" s="65" t="s">
        <v>389</v>
      </c>
      <c r="I408" s="64" t="s">
        <v>388</v>
      </c>
      <c r="J408" s="65" t="s">
        <v>389</v>
      </c>
      <c r="K408" s="64" t="s">
        <v>388</v>
      </c>
      <c r="L408" s="65" t="s">
        <v>389</v>
      </c>
      <c r="M408" s="69" t="s">
        <v>389</v>
      </c>
      <c r="N408" s="69" t="s">
        <v>389</v>
      </c>
      <c r="O408" s="69" t="s">
        <v>401</v>
      </c>
      <c r="P408" s="69" t="s">
        <v>389</v>
      </c>
      <c r="Q408" s="69" t="s">
        <v>389</v>
      </c>
      <c r="R408" s="69" t="s">
        <v>497</v>
      </c>
      <c r="S408" s="69"/>
    </row>
    <row r="409" spans="1:19" s="186" customFormat="1" x14ac:dyDescent="0.2">
      <c r="A409" s="96" t="e">
        <f t="shared" si="63"/>
        <v>#REF!</v>
      </c>
      <c r="B409" s="66" t="s">
        <v>338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s="186" customFormat="1" x14ac:dyDescent="0.2">
      <c r="A410" s="96" t="e">
        <f t="shared" si="63"/>
        <v>#REF!</v>
      </c>
      <c r="B410" s="47" t="s">
        <v>339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s="186" customFormat="1" x14ac:dyDescent="0.2">
      <c r="A411" s="96" t="e">
        <f t="shared" si="63"/>
        <v>#REF!</v>
      </c>
      <c r="B411" s="47" t="s">
        <v>340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s="186" customFormat="1" x14ac:dyDescent="0.2">
      <c r="A412" s="96" t="e">
        <f t="shared" si="63"/>
        <v>#REF!</v>
      </c>
      <c r="B412" s="47" t="s">
        <v>341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s="186" customFormat="1" x14ac:dyDescent="0.2">
      <c r="A413" s="96" t="e">
        <f t="shared" si="63"/>
        <v>#REF!</v>
      </c>
      <c r="B413" s="47" t="s">
        <v>342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s="186" customFormat="1" x14ac:dyDescent="0.2">
      <c r="A414" s="96" t="e">
        <f t="shared" si="63"/>
        <v>#REF!</v>
      </c>
      <c r="B414" s="47" t="s">
        <v>343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s="186" customFormat="1" x14ac:dyDescent="0.2">
      <c r="A415" s="96" t="e">
        <f t="shared" si="63"/>
        <v>#REF!</v>
      </c>
      <c r="B415" s="70" t="s">
        <v>402</v>
      </c>
      <c r="C415" s="256"/>
      <c r="D415" s="304"/>
      <c r="E415" s="304"/>
      <c r="F415" s="304"/>
      <c r="G415" s="304"/>
      <c r="H415" s="304"/>
      <c r="I415" s="304"/>
      <c r="J415" s="304"/>
      <c r="K415" s="304"/>
      <c r="L415" s="304"/>
      <c r="M415" s="304"/>
      <c r="N415" s="304"/>
      <c r="O415" s="304"/>
      <c r="P415" s="304"/>
      <c r="Q415" s="304"/>
      <c r="R415" s="304"/>
      <c r="S415" s="272"/>
    </row>
    <row r="416" spans="1:19" s="186" customFormat="1" x14ac:dyDescent="0.2">
      <c r="A416" s="96" t="e">
        <f t="shared" si="63"/>
        <v>#REF!</v>
      </c>
      <c r="B416" s="1"/>
      <c r="C416" s="89">
        <f>COUNT(C409:C414)</f>
        <v>0</v>
      </c>
      <c r="D416" s="89">
        <f t="shared" ref="D416:R416" si="66">COUNT(D409:D414)</f>
        <v>0</v>
      </c>
      <c r="E416" s="89">
        <f t="shared" si="66"/>
        <v>0</v>
      </c>
      <c r="F416" s="89">
        <f t="shared" si="66"/>
        <v>0</v>
      </c>
      <c r="G416" s="89">
        <f t="shared" si="66"/>
        <v>0</v>
      </c>
      <c r="H416" s="89">
        <f t="shared" si="66"/>
        <v>0</v>
      </c>
      <c r="I416" s="89">
        <f t="shared" si="66"/>
        <v>0</v>
      </c>
      <c r="J416" s="89">
        <f t="shared" si="66"/>
        <v>0</v>
      </c>
      <c r="K416" s="89">
        <f t="shared" si="66"/>
        <v>0</v>
      </c>
      <c r="L416" s="89">
        <f t="shared" si="66"/>
        <v>0</v>
      </c>
      <c r="M416" s="89">
        <f t="shared" si="66"/>
        <v>0</v>
      </c>
      <c r="N416" s="89">
        <f t="shared" si="66"/>
        <v>0</v>
      </c>
      <c r="O416" s="89">
        <f t="shared" si="66"/>
        <v>0</v>
      </c>
      <c r="P416" s="89">
        <f t="shared" si="66"/>
        <v>0</v>
      </c>
      <c r="Q416" s="89">
        <f t="shared" si="66"/>
        <v>0</v>
      </c>
      <c r="R416" s="89">
        <f t="shared" si="66"/>
        <v>0</v>
      </c>
      <c r="S416" s="89">
        <f>COUNT(S409:S414)</f>
        <v>0</v>
      </c>
    </row>
    <row r="417" spans="1:66" s="186" customFormat="1" ht="18.75" x14ac:dyDescent="0.3">
      <c r="A417" s="96" t="e">
        <f t="shared" si="63"/>
        <v>#REF!</v>
      </c>
      <c r="B417" s="305" t="s">
        <v>476</v>
      </c>
      <c r="C417" s="306"/>
      <c r="D417" s="306"/>
      <c r="E417" s="306"/>
      <c r="F417" s="306"/>
      <c r="G417" s="306"/>
      <c r="H417" s="306"/>
      <c r="I417" s="306"/>
      <c r="J417" s="35"/>
      <c r="K417" s="35"/>
      <c r="L417" s="35"/>
      <c r="M417" s="35"/>
      <c r="N417" s="35"/>
      <c r="O417" s="35"/>
      <c r="P417" s="35"/>
      <c r="Q417" s="35"/>
      <c r="R417" s="1"/>
      <c r="S417" s="1"/>
    </row>
    <row r="418" spans="1:66" s="186" customFormat="1" x14ac:dyDescent="0.2">
      <c r="A418" s="96" t="e">
        <f t="shared" si="63"/>
        <v>#REF!</v>
      </c>
      <c r="B418" s="1" t="s">
        <v>321</v>
      </c>
      <c r="C418" s="1"/>
      <c r="D418" s="36" t="s">
        <v>366</v>
      </c>
      <c r="E418" s="36"/>
      <c r="F418" s="36"/>
      <c r="G418" s="36"/>
      <c r="H418" s="1"/>
      <c r="I418" s="1"/>
      <c r="J418" s="1"/>
      <c r="K418" s="27" t="s">
        <v>322</v>
      </c>
      <c r="L418" s="286" t="str">
        <f>$D$1</f>
        <v>PEP12014044</v>
      </c>
      <c r="M418" s="287"/>
      <c r="N418" s="1"/>
      <c r="O418" s="1"/>
      <c r="P418" s="1"/>
      <c r="Q418" s="1"/>
      <c r="R418" s="1"/>
      <c r="S418" s="1"/>
    </row>
    <row r="419" spans="1:66" s="186" customFormat="1" x14ac:dyDescent="0.2">
      <c r="A419" s="96" t="e">
        <f t="shared" si="63"/>
        <v>#REF!</v>
      </c>
      <c r="B419" s="39" t="s">
        <v>367</v>
      </c>
      <c r="C419" s="39"/>
      <c r="D419" s="7"/>
      <c r="E419" s="1"/>
      <c r="F419" s="1"/>
      <c r="G419" s="1"/>
      <c r="H419" s="1"/>
      <c r="I419" s="1"/>
      <c r="J419" s="1"/>
      <c r="K419" s="27" t="s">
        <v>324</v>
      </c>
      <c r="L419" s="31" t="str">
        <f>$E$21&amp;" "&amp;$E$22</f>
        <v>IC14SHISuckLRIrrigKnockin IC-1183</v>
      </c>
      <c r="M419" s="31"/>
      <c r="N419" s="1"/>
      <c r="O419" s="1"/>
      <c r="P419" s="1"/>
      <c r="Q419" s="1"/>
      <c r="R419" s="1"/>
      <c r="S419" s="1"/>
    </row>
    <row r="420" spans="1:66" s="186" customFormat="1" x14ac:dyDescent="0.2">
      <c r="A420" s="96" t="e">
        <f t="shared" si="63"/>
        <v>#REF!</v>
      </c>
      <c r="B420" s="255" t="s">
        <v>368</v>
      </c>
      <c r="C420" s="303"/>
      <c r="D420" s="22"/>
      <c r="E420" s="8" t="str">
        <f>$AH$7</f>
        <v>m</v>
      </c>
      <c r="F420" s="41" t="s">
        <v>369</v>
      </c>
      <c r="G420" s="2"/>
      <c r="H420" s="39" t="s">
        <v>370</v>
      </c>
      <c r="I420" s="1"/>
      <c r="J420" s="1"/>
      <c r="K420" s="27" t="s">
        <v>184</v>
      </c>
      <c r="L420" s="288" t="str">
        <f>IF($E$31="","",$E$31)</f>
        <v>Lady Rosetta</v>
      </c>
      <c r="M420" s="288"/>
      <c r="N420" s="1"/>
      <c r="O420" s="1"/>
      <c r="P420" s="1"/>
      <c r="Q420" s="1"/>
      <c r="R420" s="1"/>
      <c r="S420" s="1"/>
    </row>
    <row r="421" spans="1:66" s="186" customFormat="1" x14ac:dyDescent="0.2">
      <c r="A421" s="96" t="e">
        <f t="shared" si="63"/>
        <v>#REF!</v>
      </c>
      <c r="B421" s="255" t="s">
        <v>371</v>
      </c>
      <c r="C421" s="255"/>
      <c r="D421" s="42" t="str">
        <f>$AH$12</f>
        <v>g</v>
      </c>
      <c r="E421" s="293" t="s">
        <v>372</v>
      </c>
      <c r="F421" s="255"/>
      <c r="G421" s="42" t="str">
        <f>$AH$9</f>
        <v>mm</v>
      </c>
      <c r="H421" s="1"/>
      <c r="I421" s="29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66" s="186" customFormat="1" x14ac:dyDescent="0.2">
      <c r="A422" s="96" t="e">
        <f t="shared" si="63"/>
        <v>#REF!</v>
      </c>
      <c r="B422" s="36"/>
      <c r="C422" s="37"/>
      <c r="D422" s="37"/>
      <c r="E422" s="39"/>
      <c r="F422" s="41"/>
      <c r="G422" s="41"/>
      <c r="H422" s="3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66" s="186" customFormat="1" x14ac:dyDescent="0.2">
      <c r="A423" s="96" t="e">
        <f t="shared" si="63"/>
        <v>#REF!</v>
      </c>
      <c r="B423" s="244"/>
      <c r="C423" s="244"/>
      <c r="D423" s="59" t="s">
        <v>373</v>
      </c>
      <c r="E423" s="244"/>
      <c r="F423" s="244"/>
      <c r="G423" s="60"/>
      <c r="H423" s="61" t="s">
        <v>374</v>
      </c>
      <c r="I423" s="44" t="s">
        <v>374</v>
      </c>
      <c r="J423" s="61" t="s">
        <v>375</v>
      </c>
      <c r="K423" s="44" t="s">
        <v>375</v>
      </c>
      <c r="L423" s="61" t="s">
        <v>376</v>
      </c>
      <c r="M423" s="44" t="s">
        <v>376</v>
      </c>
      <c r="N423" s="61" t="s">
        <v>377</v>
      </c>
      <c r="O423" s="44" t="s">
        <v>377</v>
      </c>
      <c r="P423" s="61" t="s">
        <v>378</v>
      </c>
      <c r="Q423" s="44" t="s">
        <v>378</v>
      </c>
      <c r="R423" s="244"/>
      <c r="S423" s="244"/>
    </row>
    <row r="424" spans="1:66" s="186" customFormat="1" x14ac:dyDescent="0.2">
      <c r="A424" s="96" t="e">
        <f t="shared" si="63"/>
        <v>#REF!</v>
      </c>
      <c r="B424" s="244"/>
      <c r="C424" s="244"/>
      <c r="D424" s="59" t="s">
        <v>379</v>
      </c>
      <c r="E424" s="59" t="s">
        <v>380</v>
      </c>
      <c r="F424" s="59" t="s">
        <v>380</v>
      </c>
      <c r="G424" s="62" t="s">
        <v>381</v>
      </c>
      <c r="H424" s="368">
        <v>0</v>
      </c>
      <c r="I424" s="369"/>
      <c r="J424" s="298">
        <f>IF(H425="","",H425)</f>
        <v>10</v>
      </c>
      <c r="K424" s="299"/>
      <c r="L424" s="298">
        <f>IF(J425="","",J425)</f>
        <v>20</v>
      </c>
      <c r="M424" s="299"/>
      <c r="N424" s="298">
        <f>IF(L425="","",L425)</f>
        <v>30</v>
      </c>
      <c r="O424" s="299"/>
      <c r="P424" s="298">
        <f>IF(N425="","",N425)</f>
        <v>40</v>
      </c>
      <c r="Q424" s="299"/>
      <c r="R424" s="244"/>
      <c r="S424" s="244"/>
    </row>
    <row r="425" spans="1:66" s="186" customFormat="1" x14ac:dyDescent="0.2">
      <c r="A425" s="96" t="e">
        <f t="shared" si="63"/>
        <v>#REF!</v>
      </c>
      <c r="B425" s="244"/>
      <c r="C425" s="59" t="s">
        <v>265</v>
      </c>
      <c r="D425" s="59" t="s">
        <v>382</v>
      </c>
      <c r="E425" s="59" t="s">
        <v>383</v>
      </c>
      <c r="F425" s="59" t="s">
        <v>384</v>
      </c>
      <c r="G425" s="62" t="s">
        <v>385</v>
      </c>
      <c r="H425" s="295">
        <v>10</v>
      </c>
      <c r="I425" s="296"/>
      <c r="J425" s="295">
        <v>20</v>
      </c>
      <c r="K425" s="296"/>
      <c r="L425" s="295">
        <v>30</v>
      </c>
      <c r="M425" s="296"/>
      <c r="N425" s="295">
        <v>40</v>
      </c>
      <c r="O425" s="296"/>
      <c r="P425" s="295">
        <v>50</v>
      </c>
      <c r="Q425" s="296"/>
      <c r="R425" s="244"/>
      <c r="S425" s="244"/>
    </row>
    <row r="426" spans="1:66" s="186" customFormat="1" x14ac:dyDescent="0.2">
      <c r="A426" s="96" t="e">
        <f t="shared" si="63"/>
        <v>#REF!</v>
      </c>
      <c r="B426" s="244"/>
      <c r="C426" s="59" t="s">
        <v>386</v>
      </c>
      <c r="D426" s="59" t="s">
        <v>387</v>
      </c>
      <c r="E426" s="59" t="s">
        <v>387</v>
      </c>
      <c r="F426" s="59" t="s">
        <v>387</v>
      </c>
      <c r="G426" s="63"/>
      <c r="H426" s="64" t="s">
        <v>388</v>
      </c>
      <c r="I426" s="65" t="s">
        <v>389</v>
      </c>
      <c r="J426" s="64" t="s">
        <v>388</v>
      </c>
      <c r="K426" s="65" t="s">
        <v>389</v>
      </c>
      <c r="L426" s="64" t="s">
        <v>388</v>
      </c>
      <c r="M426" s="65" t="s">
        <v>389</v>
      </c>
      <c r="N426" s="64" t="s">
        <v>388</v>
      </c>
      <c r="O426" s="65" t="s">
        <v>389</v>
      </c>
      <c r="P426" s="64" t="s">
        <v>388</v>
      </c>
      <c r="Q426" s="65" t="s">
        <v>389</v>
      </c>
      <c r="R426" s="244"/>
      <c r="S426" s="244"/>
      <c r="AX426" s="94"/>
      <c r="AY426" s="94"/>
    </row>
    <row r="427" spans="1:66" s="186" customFormat="1" x14ac:dyDescent="0.2">
      <c r="A427" s="96" t="e">
        <f t="shared" si="63"/>
        <v>#REF!</v>
      </c>
      <c r="B427" s="66" t="s">
        <v>338</v>
      </c>
      <c r="C427" s="4"/>
      <c r="D427" s="4"/>
      <c r="E427" s="4"/>
      <c r="F427" s="4"/>
      <c r="G427" s="173" t="s">
        <v>338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44"/>
      <c r="S427" s="244"/>
    </row>
    <row r="428" spans="1:66" x14ac:dyDescent="0.2">
      <c r="A428" s="96" t="e">
        <f t="shared" si="63"/>
        <v>#REF!</v>
      </c>
      <c r="B428" s="47" t="s">
        <v>339</v>
      </c>
      <c r="C428" s="4"/>
      <c r="D428" s="4"/>
      <c r="E428" s="4"/>
      <c r="F428" s="4"/>
      <c r="G428" s="146" t="s">
        <v>339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44"/>
      <c r="S428" s="244"/>
      <c r="T428" s="186"/>
      <c r="U428" s="186"/>
      <c r="V428" s="186"/>
      <c r="W428" s="186"/>
      <c r="X428" s="186"/>
      <c r="Y428" s="186"/>
      <c r="AA428" s="186"/>
      <c r="AB428" s="186"/>
      <c r="AD428" s="229"/>
      <c r="AE428" s="229"/>
      <c r="AF428" s="229"/>
      <c r="AG428" s="229"/>
      <c r="AH428" s="229"/>
      <c r="AI428" s="229"/>
      <c r="AJ428" s="229"/>
      <c r="AK428" s="229"/>
      <c r="AL428" s="229"/>
      <c r="AT428" s="229"/>
      <c r="AU428" s="229"/>
      <c r="AV428" s="229"/>
      <c r="AX428" s="186"/>
      <c r="AY428" s="186"/>
      <c r="BB428" s="186"/>
      <c r="BC428" s="186"/>
      <c r="BD428" s="186"/>
      <c r="BE428" s="186"/>
      <c r="BF428" s="186"/>
      <c r="BG428" s="186"/>
      <c r="BI428" s="186"/>
      <c r="BJ428" s="186"/>
      <c r="BK428" s="186"/>
      <c r="BL428" s="186"/>
      <c r="BM428" s="186"/>
      <c r="BN428" s="94"/>
    </row>
    <row r="429" spans="1:66" s="186" customFormat="1" x14ac:dyDescent="0.2">
      <c r="A429" s="96" t="e">
        <f t="shared" si="63"/>
        <v>#REF!</v>
      </c>
      <c r="B429" s="47" t="s">
        <v>340</v>
      </c>
      <c r="C429" s="4"/>
      <c r="D429" s="4"/>
      <c r="E429" s="4"/>
      <c r="F429" s="4"/>
      <c r="G429" s="146" t="s">
        <v>340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44"/>
      <c r="S429" s="244"/>
      <c r="T429"/>
      <c r="U429"/>
      <c r="BB429" s="94"/>
      <c r="BC429" s="94"/>
      <c r="BD429" s="94"/>
      <c r="BE429" s="94"/>
      <c r="BF429" s="94"/>
      <c r="BG429" s="94"/>
      <c r="BI429" s="94"/>
      <c r="BL429" s="94"/>
      <c r="BM429" s="94"/>
    </row>
    <row r="430" spans="1:66" s="186" customFormat="1" x14ac:dyDescent="0.2">
      <c r="A430" s="96" t="e">
        <f t="shared" si="63"/>
        <v>#REF!</v>
      </c>
      <c r="B430" s="47" t="s">
        <v>341</v>
      </c>
      <c r="C430" s="4"/>
      <c r="D430" s="4"/>
      <c r="E430" s="4"/>
      <c r="F430" s="4"/>
      <c r="G430" s="146" t="s">
        <v>341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44"/>
      <c r="S430" s="244"/>
    </row>
    <row r="431" spans="1:66" s="186" customFormat="1" x14ac:dyDescent="0.2">
      <c r="A431" s="96" t="e">
        <f t="shared" si="63"/>
        <v>#REF!</v>
      </c>
      <c r="B431" s="47" t="s">
        <v>342</v>
      </c>
      <c r="C431" s="4"/>
      <c r="D431" s="4"/>
      <c r="E431" s="4"/>
      <c r="F431" s="4"/>
      <c r="G431" s="146" t="s">
        <v>342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39"/>
      <c r="S431" s="39"/>
    </row>
    <row r="432" spans="1:66" s="186" customFormat="1" x14ac:dyDescent="0.2">
      <c r="A432" s="96" t="e">
        <f t="shared" si="63"/>
        <v>#REF!</v>
      </c>
      <c r="B432" s="46" t="s">
        <v>343</v>
      </c>
      <c r="C432" s="4"/>
      <c r="D432" s="4"/>
      <c r="E432" s="4"/>
      <c r="F432" s="4"/>
      <c r="G432" s="145" t="s">
        <v>343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39"/>
      <c r="S432" s="39"/>
      <c r="BJ432" s="94"/>
      <c r="BK432" s="94"/>
    </row>
    <row r="433" spans="1:27" s="186" customFormat="1" x14ac:dyDescent="0.2">
      <c r="A433" s="96" t="e">
        <f t="shared" si="63"/>
        <v>#REF!</v>
      </c>
      <c r="B433" s="244"/>
      <c r="C433" s="89">
        <f>COUNT(C427:C432)</f>
        <v>0</v>
      </c>
      <c r="D433" s="89">
        <f>COUNT(D427:D432)</f>
        <v>0</v>
      </c>
      <c r="E433" s="89">
        <f>COUNT(E427:E432)</f>
        <v>0</v>
      </c>
      <c r="F433" s="89">
        <f>COUNT(F427:F432)</f>
        <v>0</v>
      </c>
      <c r="G433" s="39"/>
      <c r="H433" s="89">
        <f>COUNT(H427:H432)</f>
        <v>0</v>
      </c>
      <c r="I433" s="89">
        <f t="shared" ref="I433:J433" si="67">COUNT(I427:I432)</f>
        <v>0</v>
      </c>
      <c r="J433" s="89">
        <f t="shared" si="67"/>
        <v>0</v>
      </c>
      <c r="K433" s="89">
        <f>COUNT(K427:K432)</f>
        <v>0</v>
      </c>
      <c r="L433" s="89">
        <f t="shared" ref="L433:Q433" si="68">COUNT(L427:L432)</f>
        <v>0</v>
      </c>
      <c r="M433" s="89">
        <f t="shared" si="68"/>
        <v>0</v>
      </c>
      <c r="N433" s="89">
        <f t="shared" si="68"/>
        <v>0</v>
      </c>
      <c r="O433" s="89">
        <f t="shared" si="68"/>
        <v>0</v>
      </c>
      <c r="P433" s="89">
        <f t="shared" si="68"/>
        <v>0</v>
      </c>
      <c r="Q433" s="89">
        <f t="shared" si="68"/>
        <v>0</v>
      </c>
      <c r="R433" s="39"/>
      <c r="S433" s="39"/>
    </row>
    <row r="434" spans="1:27" s="186" customFormat="1" x14ac:dyDescent="0.2">
      <c r="A434" s="96" t="e">
        <f t="shared" si="63"/>
        <v>#REF!</v>
      </c>
      <c r="B434" s="60"/>
      <c r="C434" s="61" t="s">
        <v>390</v>
      </c>
      <c r="D434" s="44" t="s">
        <v>390</v>
      </c>
      <c r="E434" s="61" t="s">
        <v>391</v>
      </c>
      <c r="F434" s="44" t="s">
        <v>391</v>
      </c>
      <c r="G434" s="61" t="s">
        <v>392</v>
      </c>
      <c r="H434" s="44" t="s">
        <v>392</v>
      </c>
      <c r="I434" s="61" t="s">
        <v>393</v>
      </c>
      <c r="J434" s="44" t="s">
        <v>393</v>
      </c>
      <c r="K434" s="61" t="s">
        <v>394</v>
      </c>
      <c r="L434" s="44" t="s">
        <v>394</v>
      </c>
      <c r="M434" s="52" t="s">
        <v>395</v>
      </c>
      <c r="N434" s="52" t="s">
        <v>395</v>
      </c>
      <c r="O434" s="45"/>
      <c r="P434" s="60"/>
      <c r="Q434" s="60"/>
      <c r="R434" s="60"/>
      <c r="S434" s="60"/>
    </row>
    <row r="435" spans="1:27" s="186" customFormat="1" x14ac:dyDescent="0.2">
      <c r="A435" s="96" t="e">
        <f t="shared" si="63"/>
        <v>#REF!</v>
      </c>
      <c r="B435" s="62" t="s">
        <v>381</v>
      </c>
      <c r="C435" s="298">
        <f>IF(P425="","",P425)</f>
        <v>50</v>
      </c>
      <c r="D435" s="299"/>
      <c r="E435" s="298">
        <f>IF(C436="","",C436)</f>
        <v>60</v>
      </c>
      <c r="F435" s="299"/>
      <c r="G435" s="298">
        <f>IF(E436="","",E436)</f>
        <v>70</v>
      </c>
      <c r="H435" s="299"/>
      <c r="I435" s="298">
        <f>IF(G436="","",G436)</f>
        <v>80</v>
      </c>
      <c r="J435" s="299"/>
      <c r="K435" s="298">
        <f>IF(I436="","",I436)</f>
        <v>90</v>
      </c>
      <c r="L435" s="299"/>
      <c r="M435" s="67" t="s">
        <v>396</v>
      </c>
      <c r="N435" s="67" t="s">
        <v>396</v>
      </c>
      <c r="O435" s="67"/>
      <c r="P435" s="68" t="s">
        <v>389</v>
      </c>
      <c r="Q435" s="68" t="s">
        <v>389</v>
      </c>
      <c r="R435" s="68" t="s">
        <v>495</v>
      </c>
      <c r="S435" s="68" t="s">
        <v>498</v>
      </c>
    </row>
    <row r="436" spans="1:27" s="186" customFormat="1" x14ac:dyDescent="0.2">
      <c r="A436" s="96" t="e">
        <f t="shared" si="63"/>
        <v>#REF!</v>
      </c>
      <c r="B436" s="62" t="s">
        <v>385</v>
      </c>
      <c r="C436" s="295">
        <v>60</v>
      </c>
      <c r="D436" s="296"/>
      <c r="E436" s="295">
        <v>70</v>
      </c>
      <c r="F436" s="296"/>
      <c r="G436" s="295">
        <v>80</v>
      </c>
      <c r="H436" s="296"/>
      <c r="I436" s="295">
        <v>90</v>
      </c>
      <c r="J436" s="296"/>
      <c r="K436" s="295">
        <v>100</v>
      </c>
      <c r="L436" s="296"/>
      <c r="M436" s="68" t="s">
        <v>397</v>
      </c>
      <c r="N436" s="68" t="s">
        <v>416</v>
      </c>
      <c r="O436" s="68" t="s">
        <v>398</v>
      </c>
      <c r="P436" s="68" t="s">
        <v>399</v>
      </c>
      <c r="Q436" s="68" t="s">
        <v>400</v>
      </c>
      <c r="R436" s="68" t="s">
        <v>496</v>
      </c>
      <c r="S436" s="68"/>
      <c r="Z436" s="94"/>
      <c r="AA436" s="94"/>
    </row>
    <row r="437" spans="1:27" s="186" customFormat="1" x14ac:dyDescent="0.2">
      <c r="A437" s="96" t="e">
        <f t="shared" si="63"/>
        <v>#REF!</v>
      </c>
      <c r="B437" s="63"/>
      <c r="C437" s="64" t="s">
        <v>388</v>
      </c>
      <c r="D437" s="65" t="s">
        <v>389</v>
      </c>
      <c r="E437" s="64" t="s">
        <v>388</v>
      </c>
      <c r="F437" s="65" t="s">
        <v>389</v>
      </c>
      <c r="G437" s="64" t="s">
        <v>388</v>
      </c>
      <c r="H437" s="65" t="s">
        <v>389</v>
      </c>
      <c r="I437" s="64" t="s">
        <v>388</v>
      </c>
      <c r="J437" s="65" t="s">
        <v>389</v>
      </c>
      <c r="K437" s="64" t="s">
        <v>388</v>
      </c>
      <c r="L437" s="65" t="s">
        <v>389</v>
      </c>
      <c r="M437" s="69" t="s">
        <v>389</v>
      </c>
      <c r="N437" s="69" t="s">
        <v>389</v>
      </c>
      <c r="O437" s="69" t="s">
        <v>401</v>
      </c>
      <c r="P437" s="69" t="s">
        <v>389</v>
      </c>
      <c r="Q437" s="69" t="s">
        <v>389</v>
      </c>
      <c r="R437" s="69" t="s">
        <v>497</v>
      </c>
      <c r="S437" s="69"/>
    </row>
    <row r="438" spans="1:27" s="186" customFormat="1" x14ac:dyDescent="0.2">
      <c r="A438" s="96" t="e">
        <f t="shared" si="63"/>
        <v>#REF!</v>
      </c>
      <c r="B438" s="66" t="s">
        <v>338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27" s="186" customFormat="1" x14ac:dyDescent="0.2">
      <c r="A439" s="96" t="e">
        <f t="shared" si="63"/>
        <v>#REF!</v>
      </c>
      <c r="B439" s="47" t="s">
        <v>339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27" s="186" customFormat="1" x14ac:dyDescent="0.2">
      <c r="A440" s="96" t="e">
        <f t="shared" si="63"/>
        <v>#REF!</v>
      </c>
      <c r="B440" s="47" t="s">
        <v>340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27" s="186" customFormat="1" x14ac:dyDescent="0.2">
      <c r="A441" s="96" t="e">
        <f t="shared" si="63"/>
        <v>#REF!</v>
      </c>
      <c r="B441" s="47" t="s">
        <v>341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27" s="186" customFormat="1" x14ac:dyDescent="0.2">
      <c r="A442" s="96" t="e">
        <f t="shared" si="63"/>
        <v>#REF!</v>
      </c>
      <c r="B442" s="47" t="s">
        <v>342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27" s="186" customFormat="1" x14ac:dyDescent="0.2">
      <c r="A443" s="96" t="e">
        <f t="shared" si="63"/>
        <v>#REF!</v>
      </c>
      <c r="B443" s="47" t="s">
        <v>343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27" s="186" customFormat="1" x14ac:dyDescent="0.2">
      <c r="A444" s="96" t="e">
        <f t="shared" si="63"/>
        <v>#REF!</v>
      </c>
      <c r="B444" s="70" t="s">
        <v>402</v>
      </c>
      <c r="C444" s="256"/>
      <c r="D444" s="304"/>
      <c r="E444" s="304"/>
      <c r="F444" s="304"/>
      <c r="G444" s="304"/>
      <c r="H444" s="304"/>
      <c r="I444" s="304"/>
      <c r="J444" s="304"/>
      <c r="K444" s="304"/>
      <c r="L444" s="304"/>
      <c r="M444" s="304"/>
      <c r="N444" s="304"/>
      <c r="O444" s="304"/>
      <c r="P444" s="304"/>
      <c r="Q444" s="304"/>
      <c r="R444" s="304"/>
      <c r="S444" s="272"/>
    </row>
    <row r="445" spans="1:27" s="186" customFormat="1" x14ac:dyDescent="0.2">
      <c r="A445" s="96" t="e">
        <f t="shared" si="63"/>
        <v>#REF!</v>
      </c>
      <c r="B445" s="1"/>
      <c r="C445" s="89">
        <f>COUNT(C438:C443)</f>
        <v>0</v>
      </c>
      <c r="D445" s="89">
        <f t="shared" ref="D445:R445" si="69">COUNT(D438:D443)</f>
        <v>0</v>
      </c>
      <c r="E445" s="89">
        <f t="shared" si="69"/>
        <v>0</v>
      </c>
      <c r="F445" s="89">
        <f t="shared" si="69"/>
        <v>0</v>
      </c>
      <c r="G445" s="89">
        <f t="shared" si="69"/>
        <v>0</v>
      </c>
      <c r="H445" s="89">
        <f t="shared" si="69"/>
        <v>0</v>
      </c>
      <c r="I445" s="89">
        <f t="shared" si="69"/>
        <v>0</v>
      </c>
      <c r="J445" s="89">
        <f t="shared" si="69"/>
        <v>0</v>
      </c>
      <c r="K445" s="89">
        <f t="shared" si="69"/>
        <v>0</v>
      </c>
      <c r="L445" s="89">
        <f t="shared" si="69"/>
        <v>0</v>
      </c>
      <c r="M445" s="89">
        <f t="shared" si="69"/>
        <v>0</v>
      </c>
      <c r="N445" s="89">
        <f t="shared" si="69"/>
        <v>0</v>
      </c>
      <c r="O445" s="89">
        <f t="shared" si="69"/>
        <v>0</v>
      </c>
      <c r="P445" s="89">
        <f t="shared" si="69"/>
        <v>0</v>
      </c>
      <c r="Q445" s="89">
        <f t="shared" si="69"/>
        <v>0</v>
      </c>
      <c r="R445" s="89">
        <f t="shared" si="69"/>
        <v>0</v>
      </c>
      <c r="S445" s="89">
        <f>COUNT(S438:S443)</f>
        <v>0</v>
      </c>
    </row>
    <row r="446" spans="1:27" s="186" customFormat="1" ht="18.75" x14ac:dyDescent="0.3">
      <c r="A446" s="96" t="e">
        <f t="shared" si="63"/>
        <v>#REF!</v>
      </c>
      <c r="B446" s="305" t="s">
        <v>477</v>
      </c>
      <c r="C446" s="306"/>
      <c r="D446" s="306"/>
      <c r="E446" s="306"/>
      <c r="F446" s="306"/>
      <c r="G446" s="306"/>
      <c r="H446" s="306"/>
      <c r="I446" s="306"/>
      <c r="J446" s="35"/>
      <c r="K446" s="35"/>
      <c r="L446" s="35"/>
      <c r="M446" s="35"/>
      <c r="N446" s="35"/>
      <c r="O446" s="35"/>
      <c r="P446" s="35"/>
      <c r="Q446" s="35"/>
      <c r="R446" s="1"/>
      <c r="S446" s="1"/>
    </row>
    <row r="447" spans="1:27" s="186" customFormat="1" x14ac:dyDescent="0.2">
      <c r="A447" s="96" t="e">
        <f t="shared" si="63"/>
        <v>#REF!</v>
      </c>
      <c r="B447" s="1" t="s">
        <v>321</v>
      </c>
      <c r="C447" s="1"/>
      <c r="D447" s="36" t="s">
        <v>366</v>
      </c>
      <c r="E447" s="36"/>
      <c r="F447" s="36"/>
      <c r="G447" s="36"/>
      <c r="H447" s="1"/>
      <c r="I447" s="1"/>
      <c r="J447" s="1"/>
      <c r="K447" s="27" t="s">
        <v>322</v>
      </c>
      <c r="L447" s="286" t="str">
        <f>$D$1</f>
        <v>PEP12014044</v>
      </c>
      <c r="M447" s="287"/>
      <c r="N447" s="1"/>
      <c r="O447" s="1"/>
      <c r="P447" s="1"/>
      <c r="Q447" s="1"/>
      <c r="R447" s="1"/>
      <c r="S447" s="1"/>
    </row>
    <row r="448" spans="1:27" s="186" customFormat="1" x14ac:dyDescent="0.2">
      <c r="A448" s="96" t="e">
        <f t="shared" si="63"/>
        <v>#REF!</v>
      </c>
      <c r="B448" s="39" t="s">
        <v>367</v>
      </c>
      <c r="C448" s="39"/>
      <c r="D448" s="7"/>
      <c r="E448" s="1"/>
      <c r="F448" s="1"/>
      <c r="G448" s="1"/>
      <c r="H448" s="1"/>
      <c r="I448" s="1"/>
      <c r="J448" s="1"/>
      <c r="K448" s="27" t="s">
        <v>324</v>
      </c>
      <c r="L448" s="31" t="str">
        <f>$E$21&amp;" "&amp;$E$22</f>
        <v>IC14SHISuckLRIrrigKnockin IC-1183</v>
      </c>
      <c r="M448" s="31"/>
      <c r="N448" s="1"/>
      <c r="O448" s="1"/>
      <c r="P448" s="1"/>
      <c r="Q448" s="1"/>
      <c r="R448" s="1"/>
      <c r="S448" s="1"/>
    </row>
    <row r="449" spans="1:66" s="186" customFormat="1" x14ac:dyDescent="0.2">
      <c r="A449" s="96" t="e">
        <f t="shared" si="63"/>
        <v>#REF!</v>
      </c>
      <c r="B449" s="255" t="s">
        <v>368</v>
      </c>
      <c r="C449" s="303"/>
      <c r="D449" s="22"/>
      <c r="E449" s="8" t="str">
        <f>$AH$7</f>
        <v>m</v>
      </c>
      <c r="F449" s="41" t="s">
        <v>369</v>
      </c>
      <c r="G449" s="2"/>
      <c r="H449" s="39" t="s">
        <v>370</v>
      </c>
      <c r="I449" s="1"/>
      <c r="J449" s="1"/>
      <c r="K449" s="27" t="s">
        <v>184</v>
      </c>
      <c r="L449" s="288" t="str">
        <f>IF($E$31="","",$E$31)</f>
        <v>Lady Rosetta</v>
      </c>
      <c r="M449" s="288"/>
      <c r="N449" s="1"/>
      <c r="O449" s="1"/>
      <c r="P449" s="1"/>
      <c r="Q449" s="1"/>
      <c r="R449" s="1"/>
      <c r="S449" s="1"/>
    </row>
    <row r="450" spans="1:66" s="186" customFormat="1" x14ac:dyDescent="0.2">
      <c r="A450" s="96" t="e">
        <f t="shared" si="63"/>
        <v>#REF!</v>
      </c>
      <c r="B450" s="255" t="s">
        <v>371</v>
      </c>
      <c r="C450" s="255"/>
      <c r="D450" s="42" t="str">
        <f>$AH$12</f>
        <v>g</v>
      </c>
      <c r="E450" s="293" t="s">
        <v>372</v>
      </c>
      <c r="F450" s="255"/>
      <c r="G450" s="42" t="str">
        <f>$AH$9</f>
        <v>mm</v>
      </c>
      <c r="H450" s="1"/>
      <c r="I450" s="29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66" s="186" customFormat="1" x14ac:dyDescent="0.2">
      <c r="A451" s="96" t="e">
        <f t="shared" si="63"/>
        <v>#REF!</v>
      </c>
      <c r="B451" s="36"/>
      <c r="C451" s="37"/>
      <c r="D451" s="37"/>
      <c r="E451" s="39"/>
      <c r="F451" s="41"/>
      <c r="G451" s="41"/>
      <c r="H451" s="3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66" s="186" customFormat="1" x14ac:dyDescent="0.2">
      <c r="A452" s="96" t="e">
        <f t="shared" si="63"/>
        <v>#REF!</v>
      </c>
      <c r="B452" s="244"/>
      <c r="C452" s="244"/>
      <c r="D452" s="59" t="s">
        <v>373</v>
      </c>
      <c r="E452" s="244"/>
      <c r="F452" s="244"/>
      <c r="G452" s="60"/>
      <c r="H452" s="61" t="s">
        <v>374</v>
      </c>
      <c r="I452" s="44" t="s">
        <v>374</v>
      </c>
      <c r="J452" s="61" t="s">
        <v>375</v>
      </c>
      <c r="K452" s="44" t="s">
        <v>375</v>
      </c>
      <c r="L452" s="61" t="s">
        <v>376</v>
      </c>
      <c r="M452" s="44" t="s">
        <v>376</v>
      </c>
      <c r="N452" s="61" t="s">
        <v>377</v>
      </c>
      <c r="O452" s="44" t="s">
        <v>377</v>
      </c>
      <c r="P452" s="61" t="s">
        <v>378</v>
      </c>
      <c r="Q452" s="44" t="s">
        <v>378</v>
      </c>
      <c r="R452" s="244"/>
      <c r="S452" s="244"/>
    </row>
    <row r="453" spans="1:66" s="186" customFormat="1" x14ac:dyDescent="0.2">
      <c r="A453" s="96" t="e">
        <f t="shared" si="63"/>
        <v>#REF!</v>
      </c>
      <c r="B453" s="244"/>
      <c r="C453" s="244"/>
      <c r="D453" s="59" t="s">
        <v>379</v>
      </c>
      <c r="E453" s="59" t="s">
        <v>380</v>
      </c>
      <c r="F453" s="59" t="s">
        <v>380</v>
      </c>
      <c r="G453" s="62" t="s">
        <v>381</v>
      </c>
      <c r="H453" s="368">
        <v>0</v>
      </c>
      <c r="I453" s="369"/>
      <c r="J453" s="298">
        <f>IF(H454="","",H454)</f>
        <v>10</v>
      </c>
      <c r="K453" s="299"/>
      <c r="L453" s="298">
        <f>IF(J454="","",J454)</f>
        <v>20</v>
      </c>
      <c r="M453" s="299"/>
      <c r="N453" s="298">
        <f>IF(L454="","",L454)</f>
        <v>30</v>
      </c>
      <c r="O453" s="299"/>
      <c r="P453" s="298">
        <f>IF(N454="","",N454)</f>
        <v>40</v>
      </c>
      <c r="Q453" s="299"/>
      <c r="R453" s="244"/>
      <c r="S453" s="244"/>
    </row>
    <row r="454" spans="1:66" s="186" customFormat="1" x14ac:dyDescent="0.2">
      <c r="A454" s="96" t="e">
        <f t="shared" si="63"/>
        <v>#REF!</v>
      </c>
      <c r="B454" s="244"/>
      <c r="C454" s="59" t="s">
        <v>265</v>
      </c>
      <c r="D454" s="59" t="s">
        <v>382</v>
      </c>
      <c r="E454" s="59" t="s">
        <v>383</v>
      </c>
      <c r="F454" s="59" t="s">
        <v>384</v>
      </c>
      <c r="G454" s="62" t="s">
        <v>385</v>
      </c>
      <c r="H454" s="295">
        <v>10</v>
      </c>
      <c r="I454" s="296"/>
      <c r="J454" s="295">
        <v>20</v>
      </c>
      <c r="K454" s="296"/>
      <c r="L454" s="295">
        <v>30</v>
      </c>
      <c r="M454" s="296"/>
      <c r="N454" s="295">
        <v>40</v>
      </c>
      <c r="O454" s="296"/>
      <c r="P454" s="295">
        <v>50</v>
      </c>
      <c r="Q454" s="296"/>
      <c r="R454" s="244"/>
      <c r="S454" s="244"/>
    </row>
    <row r="455" spans="1:66" s="186" customFormat="1" x14ac:dyDescent="0.2">
      <c r="A455" s="96" t="e">
        <f t="shared" si="63"/>
        <v>#REF!</v>
      </c>
      <c r="B455" s="244"/>
      <c r="C455" s="59" t="s">
        <v>386</v>
      </c>
      <c r="D455" s="59" t="s">
        <v>387</v>
      </c>
      <c r="E455" s="59" t="s">
        <v>387</v>
      </c>
      <c r="F455" s="59" t="s">
        <v>387</v>
      </c>
      <c r="G455" s="63"/>
      <c r="H455" s="64" t="s">
        <v>388</v>
      </c>
      <c r="I455" s="65" t="s">
        <v>389</v>
      </c>
      <c r="J455" s="64" t="s">
        <v>388</v>
      </c>
      <c r="K455" s="65" t="s">
        <v>389</v>
      </c>
      <c r="L455" s="64" t="s">
        <v>388</v>
      </c>
      <c r="M455" s="65" t="s">
        <v>389</v>
      </c>
      <c r="N455" s="64" t="s">
        <v>388</v>
      </c>
      <c r="O455" s="65" t="s">
        <v>389</v>
      </c>
      <c r="P455" s="64" t="s">
        <v>388</v>
      </c>
      <c r="Q455" s="65" t="s">
        <v>389</v>
      </c>
      <c r="R455" s="244"/>
      <c r="S455" s="244"/>
      <c r="AX455" s="94"/>
      <c r="AY455" s="94"/>
    </row>
    <row r="456" spans="1:66" s="186" customFormat="1" x14ac:dyDescent="0.2">
      <c r="A456" s="96" t="e">
        <f t="shared" si="63"/>
        <v>#REF!</v>
      </c>
      <c r="B456" s="66" t="s">
        <v>338</v>
      </c>
      <c r="C456" s="4"/>
      <c r="D456" s="4"/>
      <c r="E456" s="4"/>
      <c r="F456" s="4"/>
      <c r="G456" s="173" t="s">
        <v>338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44"/>
      <c r="S456" s="244"/>
      <c r="AX456" s="94"/>
      <c r="AY456" s="94"/>
    </row>
    <row r="457" spans="1:66" x14ac:dyDescent="0.2">
      <c r="A457" s="96" t="e">
        <f t="shared" si="63"/>
        <v>#REF!</v>
      </c>
      <c r="B457" s="47" t="s">
        <v>339</v>
      </c>
      <c r="C457" s="4"/>
      <c r="D457" s="4"/>
      <c r="E457" s="4"/>
      <c r="F457" s="4"/>
      <c r="G457" s="146" t="s">
        <v>339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44"/>
      <c r="S457" s="244"/>
      <c r="T457" s="186"/>
      <c r="U457" s="186"/>
      <c r="V457" s="186"/>
      <c r="W457" s="186"/>
      <c r="X457" s="186"/>
      <c r="Y457" s="186"/>
      <c r="AA457" s="186"/>
      <c r="AB457" s="186"/>
      <c r="AD457" s="229"/>
      <c r="AE457" s="229"/>
      <c r="AF457" s="229"/>
      <c r="AG457" s="229"/>
      <c r="AH457" s="229"/>
      <c r="AI457" s="229"/>
      <c r="AJ457" s="229"/>
      <c r="AK457" s="229"/>
      <c r="AL457" s="229"/>
      <c r="AT457" s="229"/>
      <c r="AU457" s="229"/>
      <c r="AV457" s="229"/>
      <c r="BB457" s="186"/>
      <c r="BC457" s="186"/>
      <c r="BD457" s="186"/>
      <c r="BE457" s="186"/>
      <c r="BF457" s="186"/>
      <c r="BG457" s="186"/>
      <c r="BI457" s="186"/>
      <c r="BJ457" s="186"/>
      <c r="BK457" s="186"/>
      <c r="BL457" s="186"/>
      <c r="BM457" s="186"/>
      <c r="BN457" s="94"/>
    </row>
    <row r="458" spans="1:66" x14ac:dyDescent="0.2">
      <c r="A458" s="96" t="e">
        <f t="shared" ref="A458:A521" si="70">A457+1</f>
        <v>#REF!</v>
      </c>
      <c r="B458" s="47" t="s">
        <v>340</v>
      </c>
      <c r="C458" s="4"/>
      <c r="D458" s="4"/>
      <c r="E458" s="4"/>
      <c r="F458" s="4"/>
      <c r="G458" s="146" t="s">
        <v>340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44"/>
      <c r="S458" s="244"/>
      <c r="T458"/>
      <c r="U458"/>
      <c r="V458" s="186"/>
      <c r="W458" s="186"/>
      <c r="X458" s="186"/>
      <c r="Y458" s="186"/>
      <c r="AA458" s="186"/>
      <c r="AB458" s="186"/>
      <c r="BJ458" s="186"/>
      <c r="BK458" s="186"/>
      <c r="BN458" s="94"/>
    </row>
    <row r="459" spans="1:66" x14ac:dyDescent="0.2">
      <c r="A459" s="96" t="e">
        <f t="shared" si="70"/>
        <v>#REF!</v>
      </c>
      <c r="B459" s="47" t="s">
        <v>341</v>
      </c>
      <c r="C459" s="4"/>
      <c r="D459" s="4"/>
      <c r="E459" s="4"/>
      <c r="F459" s="4"/>
      <c r="G459" s="146" t="s">
        <v>341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44"/>
      <c r="S459" s="244"/>
      <c r="T459"/>
      <c r="U459"/>
      <c r="V459" s="186"/>
      <c r="W459" s="186"/>
      <c r="X459" s="186"/>
      <c r="Y459" s="186"/>
      <c r="AA459" s="186"/>
      <c r="AB459" s="186"/>
      <c r="BJ459" s="186"/>
      <c r="BK459" s="186"/>
      <c r="BN459" s="94"/>
    </row>
    <row r="460" spans="1:66" x14ac:dyDescent="0.2">
      <c r="A460" s="96" t="e">
        <f t="shared" si="70"/>
        <v>#REF!</v>
      </c>
      <c r="B460" s="47" t="s">
        <v>342</v>
      </c>
      <c r="C460" s="4"/>
      <c r="D460" s="4"/>
      <c r="E460" s="4"/>
      <c r="F460" s="4"/>
      <c r="G460" s="146" t="s">
        <v>342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39"/>
      <c r="S460" s="39"/>
      <c r="T460"/>
      <c r="U460"/>
      <c r="V460" s="186"/>
      <c r="W460" s="186"/>
      <c r="X460" s="186"/>
      <c r="Y460" s="186"/>
      <c r="AA460" s="186"/>
      <c r="AB460" s="186"/>
      <c r="BJ460" s="186"/>
      <c r="BK460" s="186"/>
      <c r="BN460" s="94"/>
    </row>
    <row r="461" spans="1:66" x14ac:dyDescent="0.2">
      <c r="A461" s="96" t="e">
        <f t="shared" si="70"/>
        <v>#REF!</v>
      </c>
      <c r="B461" s="46" t="s">
        <v>343</v>
      </c>
      <c r="C461" s="4"/>
      <c r="D461" s="4"/>
      <c r="E461" s="4"/>
      <c r="F461" s="4"/>
      <c r="G461" s="145" t="s">
        <v>343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39"/>
      <c r="S461" s="39"/>
      <c r="T461"/>
      <c r="U461"/>
      <c r="W461" s="186"/>
      <c r="X461" s="186"/>
      <c r="Z461" s="186"/>
      <c r="AA461" s="186"/>
      <c r="AK461" s="229"/>
      <c r="AL461" s="229"/>
      <c r="BN461" s="94"/>
    </row>
    <row r="462" spans="1:66" x14ac:dyDescent="0.2">
      <c r="A462" s="96" t="e">
        <f t="shared" si="70"/>
        <v>#REF!</v>
      </c>
      <c r="B462" s="244"/>
      <c r="C462" s="89">
        <f>COUNT(C456:C461)</f>
        <v>0</v>
      </c>
      <c r="D462" s="89">
        <f>COUNT(D456:D461)</f>
        <v>0</v>
      </c>
      <c r="E462" s="89">
        <f>COUNT(E456:E461)</f>
        <v>0</v>
      </c>
      <c r="F462" s="89">
        <f>COUNT(F456:F461)</f>
        <v>0</v>
      </c>
      <c r="G462" s="39"/>
      <c r="H462" s="89">
        <f>COUNT(H456:H461)</f>
        <v>0</v>
      </c>
      <c r="I462" s="89">
        <f t="shared" ref="I462:J462" si="71">COUNT(I456:I461)</f>
        <v>0</v>
      </c>
      <c r="J462" s="89">
        <f t="shared" si="71"/>
        <v>0</v>
      </c>
      <c r="K462" s="89">
        <f>COUNT(K456:K461)</f>
        <v>0</v>
      </c>
      <c r="L462" s="89">
        <f t="shared" ref="L462:Q462" si="72">COUNT(L456:L461)</f>
        <v>0</v>
      </c>
      <c r="M462" s="89">
        <f t="shared" si="72"/>
        <v>0</v>
      </c>
      <c r="N462" s="89">
        <f t="shared" si="72"/>
        <v>0</v>
      </c>
      <c r="O462" s="89">
        <f t="shared" si="72"/>
        <v>0</v>
      </c>
      <c r="P462" s="89">
        <f t="shared" si="72"/>
        <v>0</v>
      </c>
      <c r="Q462" s="89">
        <f t="shared" si="72"/>
        <v>0</v>
      </c>
      <c r="R462" s="39"/>
      <c r="S462" s="39"/>
      <c r="T462"/>
      <c r="U462"/>
      <c r="Z462" s="186"/>
      <c r="AA462" s="186"/>
      <c r="AM462" s="229"/>
      <c r="AN462" s="229"/>
      <c r="BN462" s="94"/>
    </row>
    <row r="463" spans="1:66" x14ac:dyDescent="0.2">
      <c r="A463" s="96" t="e">
        <f t="shared" si="70"/>
        <v>#REF!</v>
      </c>
      <c r="B463" s="60"/>
      <c r="C463" s="61" t="s">
        <v>390</v>
      </c>
      <c r="D463" s="44" t="s">
        <v>390</v>
      </c>
      <c r="E463" s="61" t="s">
        <v>391</v>
      </c>
      <c r="F463" s="44" t="s">
        <v>391</v>
      </c>
      <c r="G463" s="61" t="s">
        <v>392</v>
      </c>
      <c r="H463" s="44" t="s">
        <v>392</v>
      </c>
      <c r="I463" s="61" t="s">
        <v>393</v>
      </c>
      <c r="J463" s="44" t="s">
        <v>393</v>
      </c>
      <c r="K463" s="61" t="s">
        <v>394</v>
      </c>
      <c r="L463" s="44" t="s">
        <v>394</v>
      </c>
      <c r="M463" s="52" t="s">
        <v>395</v>
      </c>
      <c r="N463" s="52" t="s">
        <v>395</v>
      </c>
      <c r="O463" s="45"/>
      <c r="P463" s="60"/>
      <c r="Q463" s="60"/>
      <c r="R463" s="60"/>
      <c r="S463" s="60"/>
      <c r="T463"/>
      <c r="U463"/>
      <c r="Z463" s="186"/>
      <c r="AA463" s="186"/>
      <c r="AM463" s="229"/>
      <c r="AN463" s="229"/>
      <c r="BN463" s="94"/>
    </row>
    <row r="464" spans="1:66" x14ac:dyDescent="0.2">
      <c r="A464" s="96" t="e">
        <f t="shared" si="70"/>
        <v>#REF!</v>
      </c>
      <c r="B464" s="62" t="s">
        <v>381</v>
      </c>
      <c r="C464" s="298">
        <f>IF(P454="","",P454)</f>
        <v>50</v>
      </c>
      <c r="D464" s="299"/>
      <c r="E464" s="298">
        <f>IF(C465="","",C465)</f>
        <v>60</v>
      </c>
      <c r="F464" s="299"/>
      <c r="G464" s="298">
        <f>IF(E465="","",E465)</f>
        <v>70</v>
      </c>
      <c r="H464" s="299"/>
      <c r="I464" s="298">
        <f>IF(G465="","",G465)</f>
        <v>80</v>
      </c>
      <c r="J464" s="299"/>
      <c r="K464" s="298">
        <f>IF(I465="","",I465)</f>
        <v>90</v>
      </c>
      <c r="L464" s="299"/>
      <c r="M464" s="67" t="s">
        <v>396</v>
      </c>
      <c r="N464" s="67" t="s">
        <v>396</v>
      </c>
      <c r="O464" s="67"/>
      <c r="P464" s="68" t="s">
        <v>389</v>
      </c>
      <c r="Q464" s="68" t="s">
        <v>389</v>
      </c>
      <c r="R464" s="68" t="s">
        <v>495</v>
      </c>
      <c r="S464" s="68" t="s">
        <v>498</v>
      </c>
      <c r="T464"/>
      <c r="U464"/>
      <c r="Z464" s="186"/>
      <c r="AA464" s="186"/>
      <c r="AM464" s="229"/>
      <c r="AN464" s="229"/>
      <c r="BN464" s="94"/>
    </row>
    <row r="465" spans="1:38" x14ac:dyDescent="0.2">
      <c r="A465" s="96" t="e">
        <f t="shared" si="70"/>
        <v>#REF!</v>
      </c>
      <c r="B465" s="62" t="s">
        <v>385</v>
      </c>
      <c r="C465" s="295">
        <v>60</v>
      </c>
      <c r="D465" s="296"/>
      <c r="E465" s="295">
        <v>70</v>
      </c>
      <c r="F465" s="296"/>
      <c r="G465" s="295">
        <v>80</v>
      </c>
      <c r="H465" s="296"/>
      <c r="I465" s="295">
        <v>90</v>
      </c>
      <c r="J465" s="296"/>
      <c r="K465" s="295">
        <v>100</v>
      </c>
      <c r="L465" s="296"/>
      <c r="M465" s="68" t="s">
        <v>397</v>
      </c>
      <c r="N465" s="68" t="s">
        <v>416</v>
      </c>
      <c r="O465" s="68" t="s">
        <v>398</v>
      </c>
      <c r="P465" s="68" t="s">
        <v>399</v>
      </c>
      <c r="Q465" s="68" t="s">
        <v>400</v>
      </c>
      <c r="R465" s="68" t="s">
        <v>496</v>
      </c>
      <c r="S465" s="68"/>
      <c r="T465"/>
      <c r="U465"/>
    </row>
    <row r="466" spans="1:38" x14ac:dyDescent="0.2">
      <c r="A466" s="96" t="e">
        <f t="shared" si="70"/>
        <v>#REF!</v>
      </c>
      <c r="B466" s="63"/>
      <c r="C466" s="64" t="s">
        <v>388</v>
      </c>
      <c r="D466" s="65" t="s">
        <v>389</v>
      </c>
      <c r="E466" s="64" t="s">
        <v>388</v>
      </c>
      <c r="F466" s="65" t="s">
        <v>389</v>
      </c>
      <c r="G466" s="64" t="s">
        <v>388</v>
      </c>
      <c r="H466" s="65" t="s">
        <v>389</v>
      </c>
      <c r="I466" s="64" t="s">
        <v>388</v>
      </c>
      <c r="J466" s="65" t="s">
        <v>389</v>
      </c>
      <c r="K466" s="64" t="s">
        <v>388</v>
      </c>
      <c r="L466" s="65" t="s">
        <v>389</v>
      </c>
      <c r="M466" s="69" t="s">
        <v>389</v>
      </c>
      <c r="N466" s="69" t="s">
        <v>389</v>
      </c>
      <c r="O466" s="69" t="s">
        <v>401</v>
      </c>
      <c r="P466" s="69" t="s">
        <v>389</v>
      </c>
      <c r="Q466" s="69" t="s">
        <v>389</v>
      </c>
      <c r="R466" s="69" t="s">
        <v>497</v>
      </c>
      <c r="S466" s="69"/>
      <c r="T466"/>
      <c r="U466"/>
    </row>
    <row r="467" spans="1:38" x14ac:dyDescent="0.2">
      <c r="A467" s="96" t="e">
        <f t="shared" si="70"/>
        <v>#REF!</v>
      </c>
      <c r="B467" s="66" t="s">
        <v>338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/>
      <c r="U467"/>
    </row>
    <row r="468" spans="1:38" x14ac:dyDescent="0.2">
      <c r="A468" s="96" t="e">
        <f t="shared" si="70"/>
        <v>#REF!</v>
      </c>
      <c r="B468" s="47" t="s">
        <v>339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/>
      <c r="U468"/>
    </row>
    <row r="469" spans="1:38" x14ac:dyDescent="0.2">
      <c r="A469" s="96" t="e">
        <f t="shared" si="70"/>
        <v>#REF!</v>
      </c>
      <c r="B469" s="47" t="s">
        <v>340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/>
      <c r="U469"/>
    </row>
    <row r="470" spans="1:38" x14ac:dyDescent="0.2">
      <c r="A470" s="96" t="e">
        <f t="shared" si="70"/>
        <v>#REF!</v>
      </c>
      <c r="B470" s="47" t="s">
        <v>341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/>
      <c r="U470"/>
    </row>
    <row r="471" spans="1:38" x14ac:dyDescent="0.2">
      <c r="A471" s="96" t="e">
        <f t="shared" si="70"/>
        <v>#REF!</v>
      </c>
      <c r="B471" s="47" t="s">
        <v>342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/>
      <c r="U471"/>
    </row>
    <row r="472" spans="1:38" x14ac:dyDescent="0.2">
      <c r="A472" s="96" t="e">
        <f t="shared" si="70"/>
        <v>#REF!</v>
      </c>
      <c r="B472" s="47" t="s">
        <v>343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/>
      <c r="U472"/>
    </row>
    <row r="473" spans="1:38" x14ac:dyDescent="0.2">
      <c r="A473" s="96" t="e">
        <f t="shared" si="70"/>
        <v>#REF!</v>
      </c>
      <c r="B473" s="70" t="s">
        <v>402</v>
      </c>
      <c r="C473" s="256"/>
      <c r="D473" s="304"/>
      <c r="E473" s="304"/>
      <c r="F473" s="304"/>
      <c r="G473" s="304"/>
      <c r="H473" s="304"/>
      <c r="I473" s="304"/>
      <c r="J473" s="304"/>
      <c r="K473" s="304"/>
      <c r="L473" s="304"/>
      <c r="M473" s="304"/>
      <c r="N473" s="304"/>
      <c r="O473" s="304"/>
      <c r="P473" s="304"/>
      <c r="Q473" s="304"/>
      <c r="R473" s="304"/>
      <c r="S473" s="272"/>
      <c r="T473"/>
      <c r="U473"/>
    </row>
    <row r="474" spans="1:38" x14ac:dyDescent="0.2">
      <c r="A474" s="96" t="e">
        <f t="shared" si="70"/>
        <v>#REF!</v>
      </c>
      <c r="B474" s="1"/>
      <c r="C474" s="89">
        <f>COUNT(C467:C472)</f>
        <v>0</v>
      </c>
      <c r="D474" s="89">
        <f t="shared" ref="D474:R474" si="73">COUNT(D467:D472)</f>
        <v>0</v>
      </c>
      <c r="E474" s="89">
        <f t="shared" si="73"/>
        <v>0</v>
      </c>
      <c r="F474" s="89">
        <f t="shared" si="73"/>
        <v>0</v>
      </c>
      <c r="G474" s="89">
        <f t="shared" si="73"/>
        <v>0</v>
      </c>
      <c r="H474" s="89">
        <f t="shared" si="73"/>
        <v>0</v>
      </c>
      <c r="I474" s="89">
        <f t="shared" si="73"/>
        <v>0</v>
      </c>
      <c r="J474" s="89">
        <f t="shared" si="73"/>
        <v>0</v>
      </c>
      <c r="K474" s="89">
        <f t="shared" si="73"/>
        <v>0</v>
      </c>
      <c r="L474" s="89">
        <f t="shared" si="73"/>
        <v>0</v>
      </c>
      <c r="M474" s="89">
        <f t="shared" si="73"/>
        <v>0</v>
      </c>
      <c r="N474" s="89">
        <f t="shared" si="73"/>
        <v>0</v>
      </c>
      <c r="O474" s="89">
        <f t="shared" si="73"/>
        <v>0</v>
      </c>
      <c r="P474" s="89">
        <f t="shared" si="73"/>
        <v>0</v>
      </c>
      <c r="Q474" s="89">
        <f t="shared" si="73"/>
        <v>0</v>
      </c>
      <c r="R474" s="89">
        <f t="shared" si="73"/>
        <v>0</v>
      </c>
      <c r="S474" s="89">
        <f>COUNT(S467:S472)</f>
        <v>0</v>
      </c>
      <c r="T474"/>
      <c r="U474"/>
    </row>
    <row r="475" spans="1:38" ht="18.75" x14ac:dyDescent="0.3">
      <c r="A475" s="96" t="e">
        <f t="shared" si="70"/>
        <v>#REF!</v>
      </c>
      <c r="B475" s="24" t="s">
        <v>478</v>
      </c>
      <c r="C475" s="24"/>
      <c r="D475" s="24"/>
      <c r="E475" s="24"/>
      <c r="F475" s="24"/>
      <c r="G475" s="24"/>
      <c r="H475" s="25"/>
      <c r="I475" s="2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</row>
    <row r="476" spans="1:38" x14ac:dyDescent="0.2">
      <c r="A476" s="96" t="e">
        <f t="shared" si="70"/>
        <v>#REF!</v>
      </c>
      <c r="B476" s="255" t="s">
        <v>321</v>
      </c>
      <c r="C476" s="255"/>
      <c r="D476" s="1" t="s">
        <v>403</v>
      </c>
      <c r="E476" s="1"/>
      <c r="F476" s="1"/>
      <c r="G476" s="1"/>
      <c r="H476" s="1"/>
      <c r="I476" s="1"/>
      <c r="J476" s="1"/>
      <c r="K476" s="27" t="s">
        <v>322</v>
      </c>
      <c r="L476" s="286" t="str">
        <f>$D$1</f>
        <v>PEP12014044</v>
      </c>
      <c r="M476" s="287"/>
      <c r="N476" s="1"/>
      <c r="O476" s="1"/>
      <c r="P476" s="1"/>
      <c r="Q476" s="1"/>
      <c r="R476" s="1"/>
      <c r="S476" s="1"/>
      <c r="T476"/>
      <c r="U476"/>
    </row>
    <row r="477" spans="1:38" x14ac:dyDescent="0.2">
      <c r="A477" s="96" t="e">
        <f t="shared" si="70"/>
        <v>#REF!</v>
      </c>
      <c r="B477" s="1" t="s">
        <v>404</v>
      </c>
      <c r="C477" s="1"/>
      <c r="D477" s="7">
        <f>IF($D$332=0,"",$D$332)</f>
        <v>41835</v>
      </c>
      <c r="E477" s="26" t="s">
        <v>215</v>
      </c>
      <c r="F477" s="26"/>
      <c r="G477" s="1"/>
      <c r="H477" s="1"/>
      <c r="I477" s="1"/>
      <c r="J477" s="1"/>
      <c r="K477" s="27" t="s">
        <v>324</v>
      </c>
      <c r="L477" s="31" t="str">
        <f>$E$21&amp;" "&amp;$E$22</f>
        <v>IC14SHISuckLRIrrigKnockin IC-1183</v>
      </c>
      <c r="M477" s="31"/>
      <c r="N477" s="1"/>
      <c r="O477" s="1"/>
      <c r="P477" s="1"/>
      <c r="Q477" s="1"/>
      <c r="R477" s="1"/>
      <c r="S477" s="1"/>
      <c r="T477"/>
      <c r="U477"/>
    </row>
    <row r="478" spans="1:38" x14ac:dyDescent="0.2">
      <c r="A478" s="96" t="e">
        <f t="shared" si="70"/>
        <v>#REF!</v>
      </c>
      <c r="B478" s="31" t="s">
        <v>269</v>
      </c>
      <c r="C478" s="1"/>
      <c r="D478" s="256"/>
      <c r="E478" s="258"/>
      <c r="F478" s="257"/>
      <c r="G478" s="36"/>
      <c r="H478" s="1"/>
      <c r="I478" s="1"/>
      <c r="J478" s="1"/>
      <c r="K478" s="27" t="s">
        <v>184</v>
      </c>
      <c r="L478" s="288" t="str">
        <f>IF($E$31="","",$E$31)</f>
        <v>Lady Rosetta</v>
      </c>
      <c r="M478" s="288"/>
      <c r="N478" s="1"/>
      <c r="O478" s="1"/>
      <c r="P478" s="1"/>
      <c r="Q478" s="1"/>
      <c r="R478" s="1"/>
      <c r="S478" s="1"/>
      <c r="T478"/>
      <c r="U478"/>
    </row>
    <row r="479" spans="1:38" x14ac:dyDescent="0.2">
      <c r="A479" s="96" t="e">
        <f t="shared" si="70"/>
        <v>#REF!</v>
      </c>
      <c r="B479" s="32" t="s">
        <v>405</v>
      </c>
      <c r="C479" s="1"/>
      <c r="D479" s="23"/>
      <c r="E479" s="8"/>
      <c r="F479" s="2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AK479" s="229"/>
      <c r="AL479" s="229"/>
    </row>
    <row r="480" spans="1:38" x14ac:dyDescent="0.2">
      <c r="A480" s="96" t="e">
        <f t="shared" si="70"/>
        <v>#REF!</v>
      </c>
      <c r="B480" s="32" t="s">
        <v>406</v>
      </c>
      <c r="C480" s="1"/>
      <c r="D480" s="71" t="str">
        <f>$AH$12</f>
        <v>g</v>
      </c>
      <c r="E480" s="29"/>
      <c r="F480" s="2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</row>
    <row r="481" spans="1:21" x14ac:dyDescent="0.2">
      <c r="A481" s="96" t="e">
        <f t="shared" si="70"/>
        <v>#REF!</v>
      </c>
      <c r="B481" s="32"/>
      <c r="C481" s="72"/>
      <c r="D481" s="31"/>
      <c r="E481" s="1"/>
      <c r="F481" s="1"/>
      <c r="G481" s="59" t="s">
        <v>265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</row>
    <row r="482" spans="1:21" x14ac:dyDescent="0.2">
      <c r="A482" s="96" t="e">
        <f t="shared" si="70"/>
        <v>#REF!</v>
      </c>
      <c r="B482" s="1"/>
      <c r="C482" s="1"/>
      <c r="D482" s="59" t="s">
        <v>407</v>
      </c>
      <c r="E482" s="59" t="s">
        <v>408</v>
      </c>
      <c r="F482" s="59" t="s">
        <v>408</v>
      </c>
      <c r="G482" s="59" t="s">
        <v>409</v>
      </c>
      <c r="H482" s="59" t="s">
        <v>410</v>
      </c>
      <c r="I482" s="59" t="s">
        <v>410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</row>
    <row r="483" spans="1:21" x14ac:dyDescent="0.2">
      <c r="A483" s="96" t="e">
        <f t="shared" si="70"/>
        <v>#REF!</v>
      </c>
      <c r="B483" s="1"/>
      <c r="C483" s="1"/>
      <c r="D483" s="59" t="s">
        <v>411</v>
      </c>
      <c r="E483" s="59" t="s">
        <v>412</v>
      </c>
      <c r="F483" s="59" t="s">
        <v>412</v>
      </c>
      <c r="G483" s="59" t="s">
        <v>413</v>
      </c>
      <c r="H483" s="59" t="s">
        <v>414</v>
      </c>
      <c r="I483" s="59" t="s">
        <v>414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</row>
    <row r="484" spans="1:21" x14ac:dyDescent="0.2">
      <c r="A484" s="96" t="e">
        <f t="shared" si="70"/>
        <v>#REF!</v>
      </c>
      <c r="B484" s="1"/>
      <c r="C484" s="1"/>
      <c r="D484" s="59" t="s">
        <v>415</v>
      </c>
      <c r="E484" s="59" t="s">
        <v>397</v>
      </c>
      <c r="F484" s="59" t="s">
        <v>416</v>
      </c>
      <c r="G484" s="59" t="s">
        <v>412</v>
      </c>
      <c r="H484" s="59" t="s">
        <v>417</v>
      </c>
      <c r="I484" s="59" t="s">
        <v>418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</row>
    <row r="485" spans="1:21" x14ac:dyDescent="0.2">
      <c r="A485" s="96" t="e">
        <f t="shared" si="70"/>
        <v>#REF!</v>
      </c>
      <c r="B485" s="1"/>
      <c r="C485" s="1"/>
      <c r="D485" s="59" t="s">
        <v>419</v>
      </c>
      <c r="E485" s="59" t="s">
        <v>419</v>
      </c>
      <c r="F485" s="59" t="s">
        <v>419</v>
      </c>
      <c r="G485" s="59" t="s">
        <v>265</v>
      </c>
      <c r="H485" s="59" t="s">
        <v>265</v>
      </c>
      <c r="I485" s="59" t="s">
        <v>420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</row>
    <row r="486" spans="1:21" x14ac:dyDescent="0.2">
      <c r="A486" s="96" t="e">
        <f t="shared" si="70"/>
        <v>#REF!</v>
      </c>
      <c r="B486" s="1"/>
      <c r="C486" s="66" t="s">
        <v>338</v>
      </c>
      <c r="D486" s="4"/>
      <c r="E486" s="4"/>
      <c r="F486" s="5"/>
      <c r="G486" s="4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</row>
    <row r="487" spans="1:21" x14ac:dyDescent="0.2">
      <c r="A487" s="96" t="e">
        <f t="shared" si="70"/>
        <v>#REF!</v>
      </c>
      <c r="B487" s="1"/>
      <c r="C487" s="47" t="s">
        <v>339</v>
      </c>
      <c r="D487" s="4"/>
      <c r="E487" s="4"/>
      <c r="F487" s="5"/>
      <c r="G487" s="4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</row>
    <row r="488" spans="1:21" x14ac:dyDescent="0.2">
      <c r="A488" s="96" t="e">
        <f t="shared" si="70"/>
        <v>#REF!</v>
      </c>
      <c r="B488" s="1"/>
      <c r="C488" s="47" t="s">
        <v>340</v>
      </c>
      <c r="D488" s="4"/>
      <c r="E488" s="4"/>
      <c r="F488" s="5"/>
      <c r="G488" s="4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</row>
    <row r="489" spans="1:21" x14ac:dyDescent="0.2">
      <c r="A489" s="96" t="e">
        <f t="shared" si="70"/>
        <v>#REF!</v>
      </c>
      <c r="B489" s="1"/>
      <c r="C489" s="47" t="s">
        <v>341</v>
      </c>
      <c r="D489" s="4"/>
      <c r="E489" s="4"/>
      <c r="F489" s="4"/>
      <c r="G489" s="4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</row>
    <row r="490" spans="1:21" x14ac:dyDescent="0.2">
      <c r="A490" s="96" t="e">
        <f t="shared" si="70"/>
        <v>#REF!</v>
      </c>
      <c r="B490" s="1"/>
      <c r="C490" s="47" t="s">
        <v>342</v>
      </c>
      <c r="D490" s="4"/>
      <c r="E490" s="4"/>
      <c r="F490" s="4"/>
      <c r="G490" s="4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</row>
    <row r="491" spans="1:21" x14ac:dyDescent="0.2">
      <c r="A491" s="96" t="e">
        <f t="shared" si="70"/>
        <v>#REF!</v>
      </c>
      <c r="B491" s="1"/>
      <c r="C491" s="46" t="s">
        <v>343</v>
      </c>
      <c r="D491" s="4"/>
      <c r="E491" s="4"/>
      <c r="F491" s="4"/>
      <c r="G491" s="4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</row>
    <row r="492" spans="1:21" x14ac:dyDescent="0.2">
      <c r="A492" s="96" t="e">
        <f t="shared" si="70"/>
        <v>#REF!</v>
      </c>
      <c r="B492" s="1"/>
      <c r="C492" s="1"/>
      <c r="D492" s="90">
        <f t="shared" ref="D492:I492" si="74">COUNT(D486:D491)</f>
        <v>0</v>
      </c>
      <c r="E492" s="90">
        <f t="shared" si="74"/>
        <v>0</v>
      </c>
      <c r="F492" s="90">
        <f t="shared" si="74"/>
        <v>0</v>
      </c>
      <c r="G492" s="90">
        <f t="shared" si="74"/>
        <v>0</v>
      </c>
      <c r="H492" s="90">
        <f t="shared" si="74"/>
        <v>0</v>
      </c>
      <c r="I492" s="90">
        <f t="shared" si="74"/>
        <v>0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</row>
    <row r="493" spans="1:21" ht="18.75" x14ac:dyDescent="0.3">
      <c r="A493" s="96" t="e">
        <f t="shared" si="70"/>
        <v>#REF!</v>
      </c>
      <c r="B493" s="24" t="s">
        <v>479</v>
      </c>
      <c r="C493" s="24"/>
      <c r="D493" s="24"/>
      <c r="E493" s="24"/>
      <c r="F493" s="24"/>
      <c r="G493" s="24"/>
      <c r="H493" s="25"/>
      <c r="I493" s="2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</row>
    <row r="494" spans="1:21" x14ac:dyDescent="0.2">
      <c r="A494" s="96" t="e">
        <f t="shared" si="70"/>
        <v>#REF!</v>
      </c>
      <c r="B494" s="255" t="s">
        <v>321</v>
      </c>
      <c r="C494" s="255"/>
      <c r="D494" s="1" t="s">
        <v>421</v>
      </c>
      <c r="E494" s="1"/>
      <c r="F494" s="1"/>
      <c r="G494" s="1"/>
      <c r="H494" s="1"/>
      <c r="I494" s="1"/>
      <c r="J494" s="1"/>
      <c r="K494" s="27" t="s">
        <v>322</v>
      </c>
      <c r="L494" s="286" t="str">
        <f>$D$1</f>
        <v>PEP12014044</v>
      </c>
      <c r="M494" s="287"/>
      <c r="N494" s="1"/>
      <c r="O494" s="1"/>
      <c r="P494" s="1"/>
      <c r="Q494" s="1"/>
      <c r="R494" s="1"/>
      <c r="S494" s="1"/>
      <c r="T494"/>
      <c r="U494"/>
    </row>
    <row r="495" spans="1:21" x14ac:dyDescent="0.2">
      <c r="A495" s="96" t="e">
        <f t="shared" si="70"/>
        <v>#REF!</v>
      </c>
      <c r="B495" s="1" t="s">
        <v>404</v>
      </c>
      <c r="C495" s="1"/>
      <c r="D495" s="7">
        <f>IF($D$361=0,"",$D$361)</f>
        <v>41863</v>
      </c>
      <c r="E495" s="26" t="s">
        <v>215</v>
      </c>
      <c r="F495" s="26"/>
      <c r="G495" s="1"/>
      <c r="H495" s="1"/>
      <c r="I495" s="1"/>
      <c r="J495" s="1"/>
      <c r="K495" s="27" t="s">
        <v>324</v>
      </c>
      <c r="L495" s="31" t="str">
        <f>$E$21&amp;" "&amp;$E$22</f>
        <v>IC14SHISuckLRIrrigKnockin IC-1183</v>
      </c>
      <c r="M495" s="31"/>
      <c r="N495" s="1"/>
      <c r="O495" s="1"/>
      <c r="P495" s="1"/>
      <c r="Q495" s="1"/>
      <c r="R495" s="1"/>
      <c r="S495" s="1"/>
      <c r="T495"/>
      <c r="U495"/>
    </row>
    <row r="496" spans="1:21" x14ac:dyDescent="0.2">
      <c r="A496" s="96" t="e">
        <f t="shared" si="70"/>
        <v>#REF!</v>
      </c>
      <c r="B496" s="31" t="s">
        <v>269</v>
      </c>
      <c r="C496" s="1"/>
      <c r="D496" s="256"/>
      <c r="E496" s="258"/>
      <c r="F496" s="257"/>
      <c r="G496" s="36"/>
      <c r="H496" s="1"/>
      <c r="I496" s="1"/>
      <c r="J496" s="1"/>
      <c r="K496" s="27" t="s">
        <v>184</v>
      </c>
      <c r="L496" s="288" t="str">
        <f>IF($E$31="","",$E$31)</f>
        <v>Lady Rosetta</v>
      </c>
      <c r="M496" s="288"/>
      <c r="N496" s="1"/>
      <c r="O496" s="1"/>
      <c r="P496" s="1"/>
      <c r="Q496" s="1"/>
      <c r="R496" s="1"/>
      <c r="S496" s="1"/>
      <c r="T496"/>
      <c r="U496"/>
    </row>
    <row r="497" spans="1:38" x14ac:dyDescent="0.2">
      <c r="A497" s="96" t="e">
        <f t="shared" si="70"/>
        <v>#REF!</v>
      </c>
      <c r="B497" s="32" t="s">
        <v>405</v>
      </c>
      <c r="C497" s="1"/>
      <c r="D497" s="23"/>
      <c r="E497" s="8"/>
      <c r="F497" s="2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AK497" s="229"/>
      <c r="AL497" s="229"/>
    </row>
    <row r="498" spans="1:38" x14ac:dyDescent="0.2">
      <c r="A498" s="96" t="e">
        <f t="shared" si="70"/>
        <v>#REF!</v>
      </c>
      <c r="B498" s="32" t="s">
        <v>406</v>
      </c>
      <c r="C498" s="1"/>
      <c r="D498" s="71" t="str">
        <f>$AH$12</f>
        <v>g</v>
      </c>
      <c r="E498" s="29"/>
      <c r="F498" s="2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</row>
    <row r="499" spans="1:38" x14ac:dyDescent="0.2">
      <c r="A499" s="96" t="e">
        <f t="shared" si="70"/>
        <v>#REF!</v>
      </c>
      <c r="B499" s="32"/>
      <c r="C499" s="72"/>
      <c r="D499" s="31"/>
      <c r="E499" s="1"/>
      <c r="F499" s="1"/>
      <c r="G499" s="59" t="s">
        <v>265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</row>
    <row r="500" spans="1:38" x14ac:dyDescent="0.2">
      <c r="A500" s="96" t="e">
        <f t="shared" si="70"/>
        <v>#REF!</v>
      </c>
      <c r="B500" s="1"/>
      <c r="C500" s="1"/>
      <c r="D500" s="59" t="s">
        <v>407</v>
      </c>
      <c r="E500" s="59" t="s">
        <v>408</v>
      </c>
      <c r="F500" s="59" t="s">
        <v>408</v>
      </c>
      <c r="G500" s="59" t="s">
        <v>409</v>
      </c>
      <c r="H500" s="59" t="s">
        <v>410</v>
      </c>
      <c r="I500" s="59" t="s">
        <v>410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</row>
    <row r="501" spans="1:38" x14ac:dyDescent="0.2">
      <c r="A501" s="96" t="e">
        <f t="shared" si="70"/>
        <v>#REF!</v>
      </c>
      <c r="B501" s="1"/>
      <c r="C501" s="1"/>
      <c r="D501" s="59" t="s">
        <v>411</v>
      </c>
      <c r="E501" s="59" t="s">
        <v>412</v>
      </c>
      <c r="F501" s="59" t="s">
        <v>412</v>
      </c>
      <c r="G501" s="59" t="s">
        <v>413</v>
      </c>
      <c r="H501" s="59" t="s">
        <v>414</v>
      </c>
      <c r="I501" s="59" t="s">
        <v>414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/>
      <c r="U501"/>
    </row>
    <row r="502" spans="1:38" x14ac:dyDescent="0.2">
      <c r="A502" s="96" t="e">
        <f t="shared" si="70"/>
        <v>#REF!</v>
      </c>
      <c r="B502" s="1"/>
      <c r="C502" s="1"/>
      <c r="D502" s="59" t="s">
        <v>415</v>
      </c>
      <c r="E502" s="59" t="s">
        <v>397</v>
      </c>
      <c r="F502" s="59" t="s">
        <v>416</v>
      </c>
      <c r="G502" s="59" t="s">
        <v>412</v>
      </c>
      <c r="H502" s="59" t="s">
        <v>417</v>
      </c>
      <c r="I502" s="59" t="s">
        <v>418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/>
      <c r="U502"/>
    </row>
    <row r="503" spans="1:38" x14ac:dyDescent="0.2">
      <c r="A503" s="96" t="e">
        <f t="shared" si="70"/>
        <v>#REF!</v>
      </c>
      <c r="B503" s="1"/>
      <c r="C503" s="1"/>
      <c r="D503" s="59" t="s">
        <v>419</v>
      </c>
      <c r="E503" s="59" t="s">
        <v>419</v>
      </c>
      <c r="F503" s="59" t="s">
        <v>419</v>
      </c>
      <c r="G503" s="59" t="s">
        <v>265</v>
      </c>
      <c r="H503" s="59" t="s">
        <v>265</v>
      </c>
      <c r="I503" s="59" t="s">
        <v>420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/>
      <c r="U503"/>
    </row>
    <row r="504" spans="1:38" x14ac:dyDescent="0.2">
      <c r="A504" s="96" t="e">
        <f t="shared" si="70"/>
        <v>#REF!</v>
      </c>
      <c r="B504" s="1"/>
      <c r="C504" s="66" t="s">
        <v>338</v>
      </c>
      <c r="D504" s="4"/>
      <c r="E504" s="4"/>
      <c r="F504" s="4"/>
      <c r="G504" s="4"/>
      <c r="H504" s="250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/>
      <c r="U504"/>
    </row>
    <row r="505" spans="1:38" x14ac:dyDescent="0.2">
      <c r="A505" s="96" t="e">
        <f t="shared" si="70"/>
        <v>#REF!</v>
      </c>
      <c r="B505" s="1"/>
      <c r="C505" s="47" t="s">
        <v>339</v>
      </c>
      <c r="D505" s="4"/>
      <c r="E505" s="4"/>
      <c r="F505" s="4"/>
      <c r="G505" s="4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/>
      <c r="U505"/>
    </row>
    <row r="506" spans="1:38" x14ac:dyDescent="0.2">
      <c r="A506" s="96" t="e">
        <f t="shared" si="70"/>
        <v>#REF!</v>
      </c>
      <c r="B506" s="1"/>
      <c r="C506" s="47" t="s">
        <v>340</v>
      </c>
      <c r="D506" s="4"/>
      <c r="E506" s="4"/>
      <c r="F506" s="4"/>
      <c r="G506" s="4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/>
      <c r="U506"/>
    </row>
    <row r="507" spans="1:38" x14ac:dyDescent="0.2">
      <c r="A507" s="96" t="e">
        <f t="shared" si="70"/>
        <v>#REF!</v>
      </c>
      <c r="B507" s="1"/>
      <c r="C507" s="47" t="s">
        <v>341</v>
      </c>
      <c r="D507" s="4"/>
      <c r="E507" s="4"/>
      <c r="F507" s="4"/>
      <c r="G507" s="4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/>
      <c r="U507"/>
    </row>
    <row r="508" spans="1:38" x14ac:dyDescent="0.2">
      <c r="A508" s="96" t="e">
        <f t="shared" si="70"/>
        <v>#REF!</v>
      </c>
      <c r="B508" s="1"/>
      <c r="C508" s="47" t="s">
        <v>342</v>
      </c>
      <c r="D508" s="4"/>
      <c r="E508" s="4"/>
      <c r="F508" s="4"/>
      <c r="G508" s="4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/>
      <c r="U508"/>
    </row>
    <row r="509" spans="1:38" x14ac:dyDescent="0.2">
      <c r="A509" s="96" t="e">
        <f t="shared" si="70"/>
        <v>#REF!</v>
      </c>
      <c r="B509" s="1"/>
      <c r="C509" s="46" t="s">
        <v>343</v>
      </c>
      <c r="D509" s="4"/>
      <c r="E509" s="4"/>
      <c r="F509" s="4"/>
      <c r="G509" s="4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/>
      <c r="U509"/>
    </row>
    <row r="510" spans="1:38" x14ac:dyDescent="0.2">
      <c r="A510" s="96" t="e">
        <f t="shared" si="70"/>
        <v>#REF!</v>
      </c>
      <c r="B510" s="1"/>
      <c r="C510" s="1"/>
      <c r="D510" s="90">
        <f t="shared" ref="D510:I510" si="75">COUNT(D504:D509)</f>
        <v>0</v>
      </c>
      <c r="E510" s="90">
        <f t="shared" si="75"/>
        <v>0</v>
      </c>
      <c r="F510" s="90">
        <f t="shared" si="75"/>
        <v>0</v>
      </c>
      <c r="G510" s="90">
        <f t="shared" si="75"/>
        <v>0</v>
      </c>
      <c r="H510" s="90">
        <f t="shared" si="75"/>
        <v>0</v>
      </c>
      <c r="I510" s="90">
        <f t="shared" si="75"/>
        <v>0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/>
      <c r="U510"/>
    </row>
    <row r="511" spans="1:38" ht="18.75" x14ac:dyDescent="0.3">
      <c r="A511" s="96" t="e">
        <f t="shared" si="70"/>
        <v>#REF!</v>
      </c>
      <c r="B511" s="24" t="s">
        <v>480</v>
      </c>
      <c r="C511" s="24"/>
      <c r="D511" s="24"/>
      <c r="E511" s="24"/>
      <c r="F511" s="24"/>
      <c r="G511" s="24"/>
      <c r="H511" s="25"/>
      <c r="I511" s="2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/>
      <c r="U511"/>
    </row>
    <row r="512" spans="1:38" x14ac:dyDescent="0.2">
      <c r="A512" s="96" t="e">
        <f t="shared" si="70"/>
        <v>#REF!</v>
      </c>
      <c r="B512" s="255" t="s">
        <v>321</v>
      </c>
      <c r="C512" s="255"/>
      <c r="D512" s="1" t="s">
        <v>422</v>
      </c>
      <c r="E512" s="1"/>
      <c r="F512" s="1"/>
      <c r="G512" s="1"/>
      <c r="H512" s="1"/>
      <c r="I512" s="1"/>
      <c r="J512" s="1"/>
      <c r="K512" s="27" t="s">
        <v>322</v>
      </c>
      <c r="L512" s="286" t="str">
        <f>$D$1</f>
        <v>PEP12014044</v>
      </c>
      <c r="M512" s="287"/>
      <c r="N512" s="1"/>
      <c r="O512" s="1"/>
      <c r="P512" s="1"/>
      <c r="Q512" s="1"/>
      <c r="R512" s="1"/>
      <c r="S512" s="1"/>
      <c r="T512"/>
      <c r="U512"/>
    </row>
    <row r="513" spans="1:38" x14ac:dyDescent="0.2">
      <c r="A513" s="96" t="e">
        <f t="shared" si="70"/>
        <v>#REF!</v>
      </c>
      <c r="B513" s="1" t="s">
        <v>404</v>
      </c>
      <c r="C513" s="1"/>
      <c r="D513" s="7" t="str">
        <f>IF($D$390=0,"",$D$390)</f>
        <v/>
      </c>
      <c r="E513" s="26" t="s">
        <v>215</v>
      </c>
      <c r="F513" s="26"/>
      <c r="G513" s="1"/>
      <c r="H513" s="1"/>
      <c r="I513" s="1"/>
      <c r="J513" s="1"/>
      <c r="K513" s="27" t="s">
        <v>324</v>
      </c>
      <c r="L513" s="31" t="str">
        <f>$E$21&amp;" "&amp;$E$22</f>
        <v>IC14SHISuckLRIrrigKnockin IC-1183</v>
      </c>
      <c r="M513" s="31"/>
      <c r="N513" s="1"/>
      <c r="O513" s="1"/>
      <c r="P513" s="1"/>
      <c r="Q513" s="1"/>
      <c r="R513" s="1"/>
      <c r="S513" s="1"/>
      <c r="T513"/>
      <c r="U513"/>
    </row>
    <row r="514" spans="1:38" x14ac:dyDescent="0.2">
      <c r="A514" s="96" t="e">
        <f t="shared" si="70"/>
        <v>#REF!</v>
      </c>
      <c r="B514" s="31" t="s">
        <v>269</v>
      </c>
      <c r="C514" s="1"/>
      <c r="D514" s="256"/>
      <c r="E514" s="258"/>
      <c r="F514" s="257"/>
      <c r="G514" s="36"/>
      <c r="H514" s="1"/>
      <c r="I514" s="1"/>
      <c r="J514" s="1"/>
      <c r="K514" s="27" t="s">
        <v>184</v>
      </c>
      <c r="L514" s="288" t="str">
        <f>IF($E$31="","",$E$31)</f>
        <v>Lady Rosetta</v>
      </c>
      <c r="M514" s="288"/>
      <c r="N514" s="1"/>
      <c r="O514" s="1"/>
      <c r="P514" s="1"/>
      <c r="Q514" s="1"/>
      <c r="R514" s="1"/>
      <c r="S514" s="1"/>
      <c r="T514"/>
      <c r="U514"/>
    </row>
    <row r="515" spans="1:38" x14ac:dyDescent="0.2">
      <c r="A515" s="96" t="e">
        <f t="shared" si="70"/>
        <v>#REF!</v>
      </c>
      <c r="B515" s="32" t="s">
        <v>405</v>
      </c>
      <c r="C515" s="1"/>
      <c r="D515" s="23"/>
      <c r="E515" s="8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/>
      <c r="U515"/>
      <c r="AK515" s="229"/>
      <c r="AL515" s="229"/>
    </row>
    <row r="516" spans="1:38" x14ac:dyDescent="0.2">
      <c r="A516" s="96" t="e">
        <f t="shared" si="70"/>
        <v>#REF!</v>
      </c>
      <c r="B516" s="32" t="s">
        <v>406</v>
      </c>
      <c r="C516" s="1"/>
      <c r="D516" s="71" t="str">
        <f>$AH$12</f>
        <v>g</v>
      </c>
      <c r="E516" s="29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/>
      <c r="U516"/>
    </row>
    <row r="517" spans="1:38" x14ac:dyDescent="0.2">
      <c r="A517" s="96" t="e">
        <f t="shared" si="70"/>
        <v>#REF!</v>
      </c>
      <c r="B517" s="32"/>
      <c r="C517" s="72"/>
      <c r="D517" s="31"/>
      <c r="E517" s="1"/>
      <c r="F517" s="1"/>
      <c r="G517" s="59" t="s">
        <v>265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/>
      <c r="U517"/>
    </row>
    <row r="518" spans="1:38" x14ac:dyDescent="0.2">
      <c r="A518" s="96" t="e">
        <f t="shared" si="70"/>
        <v>#REF!</v>
      </c>
      <c r="B518" s="1"/>
      <c r="C518" s="1"/>
      <c r="D518" s="59" t="s">
        <v>407</v>
      </c>
      <c r="E518" s="59" t="s">
        <v>408</v>
      </c>
      <c r="F518" s="59" t="s">
        <v>408</v>
      </c>
      <c r="G518" s="59" t="s">
        <v>409</v>
      </c>
      <c r="H518" s="59" t="s">
        <v>410</v>
      </c>
      <c r="I518" s="59" t="s">
        <v>410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/>
      <c r="U518"/>
    </row>
    <row r="519" spans="1:38" x14ac:dyDescent="0.2">
      <c r="A519" s="96" t="e">
        <f t="shared" si="70"/>
        <v>#REF!</v>
      </c>
      <c r="B519" s="1"/>
      <c r="C519" s="1"/>
      <c r="D519" s="59" t="s">
        <v>411</v>
      </c>
      <c r="E519" s="59" t="s">
        <v>412</v>
      </c>
      <c r="F519" s="59" t="s">
        <v>412</v>
      </c>
      <c r="G519" s="59" t="s">
        <v>413</v>
      </c>
      <c r="H519" s="59" t="s">
        <v>414</v>
      </c>
      <c r="I519" s="59" t="s">
        <v>414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/>
      <c r="U519"/>
    </row>
    <row r="520" spans="1:38" x14ac:dyDescent="0.2">
      <c r="A520" s="96" t="e">
        <f t="shared" si="70"/>
        <v>#REF!</v>
      </c>
      <c r="B520" s="1"/>
      <c r="C520" s="1"/>
      <c r="D520" s="59" t="s">
        <v>415</v>
      </c>
      <c r="E520" s="59" t="s">
        <v>397</v>
      </c>
      <c r="F520" s="59" t="s">
        <v>416</v>
      </c>
      <c r="G520" s="59" t="s">
        <v>412</v>
      </c>
      <c r="H520" s="59" t="s">
        <v>417</v>
      </c>
      <c r="I520" s="59" t="s">
        <v>418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/>
      <c r="U520"/>
    </row>
    <row r="521" spans="1:38" x14ac:dyDescent="0.2">
      <c r="A521" s="96" t="e">
        <f t="shared" si="70"/>
        <v>#REF!</v>
      </c>
      <c r="B521" s="1"/>
      <c r="C521" s="1"/>
      <c r="D521" s="59" t="s">
        <v>419</v>
      </c>
      <c r="E521" s="59" t="s">
        <v>419</v>
      </c>
      <c r="F521" s="59" t="s">
        <v>419</v>
      </c>
      <c r="G521" s="59" t="s">
        <v>265</v>
      </c>
      <c r="H521" s="59" t="s">
        <v>265</v>
      </c>
      <c r="I521" s="59" t="s">
        <v>420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/>
      <c r="U521"/>
    </row>
    <row r="522" spans="1:38" x14ac:dyDescent="0.2">
      <c r="A522" s="96" t="e">
        <f t="shared" ref="A522:A564" si="76">A521+1</f>
        <v>#REF!</v>
      </c>
      <c r="B522" s="1"/>
      <c r="C522" s="66" t="s">
        <v>338</v>
      </c>
      <c r="D522" s="4"/>
      <c r="E522" s="4"/>
      <c r="F522" s="4"/>
      <c r="G522" s="4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/>
      <c r="U522"/>
    </row>
    <row r="523" spans="1:38" x14ac:dyDescent="0.2">
      <c r="A523" s="96" t="e">
        <f t="shared" si="76"/>
        <v>#REF!</v>
      </c>
      <c r="B523" s="1"/>
      <c r="C523" s="47" t="s">
        <v>339</v>
      </c>
      <c r="D523" s="4"/>
      <c r="E523" s="4"/>
      <c r="F523" s="4"/>
      <c r="G523" s="4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/>
      <c r="U523"/>
    </row>
    <row r="524" spans="1:38" x14ac:dyDescent="0.2">
      <c r="A524" s="96" t="e">
        <f t="shared" si="76"/>
        <v>#REF!</v>
      </c>
      <c r="B524" s="1"/>
      <c r="C524" s="47" t="s">
        <v>340</v>
      </c>
      <c r="D524" s="4"/>
      <c r="E524" s="4"/>
      <c r="F524" s="4"/>
      <c r="G524" s="4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/>
      <c r="U524"/>
    </row>
    <row r="525" spans="1:38" x14ac:dyDescent="0.2">
      <c r="A525" s="96" t="e">
        <f t="shared" si="76"/>
        <v>#REF!</v>
      </c>
      <c r="B525" s="1"/>
      <c r="C525" s="47" t="s">
        <v>341</v>
      </c>
      <c r="D525" s="4"/>
      <c r="E525" s="4"/>
      <c r="F525" s="4"/>
      <c r="G525" s="4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/>
      <c r="U525"/>
    </row>
    <row r="526" spans="1:38" x14ac:dyDescent="0.2">
      <c r="A526" s="96" t="e">
        <f t="shared" si="76"/>
        <v>#REF!</v>
      </c>
      <c r="B526" s="1"/>
      <c r="C526" s="47" t="s">
        <v>342</v>
      </c>
      <c r="D526" s="4"/>
      <c r="E526" s="4"/>
      <c r="F526" s="4"/>
      <c r="G526" s="4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/>
      <c r="U526"/>
    </row>
    <row r="527" spans="1:38" x14ac:dyDescent="0.2">
      <c r="A527" s="96" t="e">
        <f t="shared" si="76"/>
        <v>#REF!</v>
      </c>
      <c r="B527" s="1"/>
      <c r="C527" s="46" t="s">
        <v>343</v>
      </c>
      <c r="D527" s="4"/>
      <c r="E527" s="4"/>
      <c r="F527" s="4"/>
      <c r="G527" s="4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/>
      <c r="U527"/>
    </row>
    <row r="528" spans="1:38" x14ac:dyDescent="0.2">
      <c r="A528" s="96" t="e">
        <f t="shared" si="76"/>
        <v>#REF!</v>
      </c>
      <c r="B528" s="1"/>
      <c r="C528" s="1"/>
      <c r="D528" s="90">
        <f t="shared" ref="D528:I528" si="77">COUNT(D522:D527)</f>
        <v>0</v>
      </c>
      <c r="E528" s="90">
        <f t="shared" si="77"/>
        <v>0</v>
      </c>
      <c r="F528" s="90">
        <f t="shared" si="77"/>
        <v>0</v>
      </c>
      <c r="G528" s="90">
        <f t="shared" si="77"/>
        <v>0</v>
      </c>
      <c r="H528" s="90">
        <f t="shared" si="77"/>
        <v>0</v>
      </c>
      <c r="I528" s="90">
        <f t="shared" si="77"/>
        <v>0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/>
      <c r="U528"/>
    </row>
    <row r="529" spans="1:38" ht="18.75" x14ac:dyDescent="0.3">
      <c r="A529" s="96" t="e">
        <f t="shared" si="76"/>
        <v>#REF!</v>
      </c>
      <c r="B529" s="24" t="s">
        <v>481</v>
      </c>
      <c r="C529" s="24"/>
      <c r="D529" s="24"/>
      <c r="E529" s="24"/>
      <c r="F529" s="24"/>
      <c r="G529" s="24"/>
      <c r="H529" s="25"/>
      <c r="I529" s="2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/>
      <c r="U529"/>
    </row>
    <row r="530" spans="1:38" x14ac:dyDescent="0.2">
      <c r="A530" s="96" t="e">
        <f t="shared" si="76"/>
        <v>#REF!</v>
      </c>
      <c r="B530" s="255" t="s">
        <v>321</v>
      </c>
      <c r="C530" s="255"/>
      <c r="D530" s="1" t="s">
        <v>423</v>
      </c>
      <c r="E530" s="1"/>
      <c r="F530" s="1"/>
      <c r="G530" s="1"/>
      <c r="H530" s="1"/>
      <c r="I530" s="1"/>
      <c r="J530" s="1"/>
      <c r="K530" s="27" t="s">
        <v>322</v>
      </c>
      <c r="L530" s="286" t="str">
        <f>$D$1</f>
        <v>PEP12014044</v>
      </c>
      <c r="M530" s="287"/>
      <c r="N530" s="1"/>
      <c r="O530" s="1"/>
      <c r="P530" s="1"/>
      <c r="Q530" s="1"/>
      <c r="R530" s="1"/>
      <c r="S530" s="1"/>
      <c r="T530"/>
      <c r="U530"/>
    </row>
    <row r="531" spans="1:38" x14ac:dyDescent="0.2">
      <c r="A531" s="96" t="e">
        <f t="shared" si="76"/>
        <v>#REF!</v>
      </c>
      <c r="B531" s="1" t="s">
        <v>404</v>
      </c>
      <c r="C531" s="1"/>
      <c r="D531" s="7" t="str">
        <f>IF($D$419=0,"",$D$419)</f>
        <v/>
      </c>
      <c r="E531" s="26" t="s">
        <v>215</v>
      </c>
      <c r="F531" s="26"/>
      <c r="G531" s="1"/>
      <c r="H531" s="1"/>
      <c r="I531" s="1"/>
      <c r="J531" s="1"/>
      <c r="K531" s="27" t="s">
        <v>324</v>
      </c>
      <c r="L531" s="31" t="str">
        <f>$E$21&amp;" "&amp;$E$22</f>
        <v>IC14SHISuckLRIrrigKnockin IC-1183</v>
      </c>
      <c r="M531" s="31"/>
      <c r="N531" s="1"/>
      <c r="O531" s="1"/>
      <c r="P531" s="1"/>
      <c r="Q531" s="1"/>
      <c r="R531" s="1"/>
      <c r="S531" s="1"/>
      <c r="T531"/>
      <c r="U531"/>
    </row>
    <row r="532" spans="1:38" x14ac:dyDescent="0.2">
      <c r="A532" s="96" t="e">
        <f t="shared" si="76"/>
        <v>#REF!</v>
      </c>
      <c r="B532" s="31" t="s">
        <v>269</v>
      </c>
      <c r="C532" s="1"/>
      <c r="D532" s="256"/>
      <c r="E532" s="258"/>
      <c r="F532" s="257"/>
      <c r="G532" s="36"/>
      <c r="H532" s="1"/>
      <c r="I532" s="1"/>
      <c r="J532" s="1"/>
      <c r="K532" s="27" t="s">
        <v>184</v>
      </c>
      <c r="L532" s="288" t="str">
        <f>IF($E$31="","",$E$31)</f>
        <v>Lady Rosetta</v>
      </c>
      <c r="M532" s="288"/>
      <c r="N532" s="1"/>
      <c r="O532" s="1"/>
      <c r="P532" s="1"/>
      <c r="Q532" s="1"/>
      <c r="R532" s="1"/>
      <c r="S532" s="1"/>
      <c r="T532"/>
      <c r="U532"/>
    </row>
    <row r="533" spans="1:38" x14ac:dyDescent="0.2">
      <c r="A533" s="96" t="e">
        <f t="shared" si="76"/>
        <v>#REF!</v>
      </c>
      <c r="B533" s="32" t="s">
        <v>405</v>
      </c>
      <c r="C533" s="1"/>
      <c r="D533" s="23"/>
      <c r="E533" s="8"/>
      <c r="F533" s="2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/>
      <c r="U533"/>
      <c r="AK533" s="229"/>
      <c r="AL533" s="229"/>
    </row>
    <row r="534" spans="1:38" x14ac:dyDescent="0.2">
      <c r="A534" s="96" t="e">
        <f t="shared" si="76"/>
        <v>#REF!</v>
      </c>
      <c r="B534" s="32" t="s">
        <v>406</v>
      </c>
      <c r="C534" s="1"/>
      <c r="D534" s="71" t="str">
        <f>$AH$12</f>
        <v>g</v>
      </c>
      <c r="E534" s="29"/>
      <c r="F534" s="2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/>
      <c r="U534"/>
    </row>
    <row r="535" spans="1:38" x14ac:dyDescent="0.2">
      <c r="A535" s="96" t="e">
        <f t="shared" si="76"/>
        <v>#REF!</v>
      </c>
      <c r="B535" s="32"/>
      <c r="C535" s="72"/>
      <c r="D535" s="31"/>
      <c r="E535" s="1"/>
      <c r="F535" s="1"/>
      <c r="G535" s="59" t="s">
        <v>265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/>
      <c r="U535"/>
    </row>
    <row r="536" spans="1:38" x14ac:dyDescent="0.2">
      <c r="A536" s="96" t="e">
        <f t="shared" si="76"/>
        <v>#REF!</v>
      </c>
      <c r="B536" s="1"/>
      <c r="C536" s="1"/>
      <c r="D536" s="59" t="s">
        <v>407</v>
      </c>
      <c r="E536" s="59" t="s">
        <v>408</v>
      </c>
      <c r="F536" s="59" t="s">
        <v>408</v>
      </c>
      <c r="G536" s="59" t="s">
        <v>409</v>
      </c>
      <c r="H536" s="59" t="s">
        <v>410</v>
      </c>
      <c r="I536" s="59" t="s">
        <v>410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/>
      <c r="U536"/>
    </row>
    <row r="537" spans="1:38" x14ac:dyDescent="0.2">
      <c r="A537" s="96" t="e">
        <f t="shared" si="76"/>
        <v>#REF!</v>
      </c>
      <c r="B537" s="1"/>
      <c r="C537" s="1"/>
      <c r="D537" s="59" t="s">
        <v>411</v>
      </c>
      <c r="E537" s="59" t="s">
        <v>412</v>
      </c>
      <c r="F537" s="59" t="s">
        <v>412</v>
      </c>
      <c r="G537" s="59" t="s">
        <v>413</v>
      </c>
      <c r="H537" s="59" t="s">
        <v>414</v>
      </c>
      <c r="I537" s="59" t="s">
        <v>414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/>
      <c r="U537"/>
    </row>
    <row r="538" spans="1:38" x14ac:dyDescent="0.2">
      <c r="A538" s="96" t="e">
        <f t="shared" si="76"/>
        <v>#REF!</v>
      </c>
      <c r="B538" s="1"/>
      <c r="C538" s="1"/>
      <c r="D538" s="59" t="s">
        <v>415</v>
      </c>
      <c r="E538" s="59" t="s">
        <v>397</v>
      </c>
      <c r="F538" s="59" t="s">
        <v>416</v>
      </c>
      <c r="G538" s="59" t="s">
        <v>412</v>
      </c>
      <c r="H538" s="59" t="s">
        <v>417</v>
      </c>
      <c r="I538" s="59" t="s">
        <v>418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/>
      <c r="U538"/>
    </row>
    <row r="539" spans="1:38" x14ac:dyDescent="0.2">
      <c r="A539" s="96" t="e">
        <f t="shared" si="76"/>
        <v>#REF!</v>
      </c>
      <c r="B539" s="1"/>
      <c r="C539" s="1"/>
      <c r="D539" s="59" t="s">
        <v>419</v>
      </c>
      <c r="E539" s="59" t="s">
        <v>419</v>
      </c>
      <c r="F539" s="59" t="s">
        <v>419</v>
      </c>
      <c r="G539" s="59" t="s">
        <v>265</v>
      </c>
      <c r="H539" s="59" t="s">
        <v>265</v>
      </c>
      <c r="I539" s="59" t="s">
        <v>420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/>
      <c r="U539"/>
    </row>
    <row r="540" spans="1:38" x14ac:dyDescent="0.2">
      <c r="A540" s="96" t="e">
        <f t="shared" si="76"/>
        <v>#REF!</v>
      </c>
      <c r="B540" s="1"/>
      <c r="C540" s="66" t="s">
        <v>338</v>
      </c>
      <c r="D540" s="4"/>
      <c r="E540" s="4"/>
      <c r="F540" s="4"/>
      <c r="G540" s="4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/>
      <c r="U540"/>
    </row>
    <row r="541" spans="1:38" x14ac:dyDescent="0.2">
      <c r="A541" s="96" t="e">
        <f t="shared" si="76"/>
        <v>#REF!</v>
      </c>
      <c r="B541" s="1"/>
      <c r="C541" s="47" t="s">
        <v>339</v>
      </c>
      <c r="D541" s="4"/>
      <c r="E541" s="4"/>
      <c r="F541" s="4"/>
      <c r="G541" s="4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/>
      <c r="U541"/>
    </row>
    <row r="542" spans="1:38" x14ac:dyDescent="0.2">
      <c r="A542" s="96" t="e">
        <f t="shared" si="76"/>
        <v>#REF!</v>
      </c>
      <c r="B542" s="1"/>
      <c r="C542" s="47" t="s">
        <v>340</v>
      </c>
      <c r="D542" s="4"/>
      <c r="E542" s="4"/>
      <c r="F542" s="4"/>
      <c r="G542" s="4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/>
      <c r="U542"/>
    </row>
    <row r="543" spans="1:38" x14ac:dyDescent="0.2">
      <c r="A543" s="96" t="e">
        <f t="shared" si="76"/>
        <v>#REF!</v>
      </c>
      <c r="B543" s="1"/>
      <c r="C543" s="47" t="s">
        <v>341</v>
      </c>
      <c r="D543" s="4"/>
      <c r="E543" s="4"/>
      <c r="F543" s="4"/>
      <c r="G543" s="4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/>
      <c r="U543"/>
    </row>
    <row r="544" spans="1:38" x14ac:dyDescent="0.2">
      <c r="A544" s="96" t="e">
        <f t="shared" si="76"/>
        <v>#REF!</v>
      </c>
      <c r="B544" s="1"/>
      <c r="C544" s="47" t="s">
        <v>342</v>
      </c>
      <c r="D544" s="4"/>
      <c r="E544" s="4"/>
      <c r="F544" s="4"/>
      <c r="G544" s="4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/>
      <c r="U544"/>
    </row>
    <row r="545" spans="1:19" x14ac:dyDescent="0.2">
      <c r="A545" s="96" t="e">
        <f t="shared" si="76"/>
        <v>#REF!</v>
      </c>
      <c r="B545" s="1"/>
      <c r="C545" s="46" t="s">
        <v>343</v>
      </c>
      <c r="D545" s="4"/>
      <c r="E545" s="4"/>
      <c r="F545" s="4"/>
      <c r="G545" s="4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2">
      <c r="A546" s="96" t="e">
        <f t="shared" si="76"/>
        <v>#REF!</v>
      </c>
      <c r="B546" s="1"/>
      <c r="C546" s="1"/>
      <c r="D546" s="90">
        <f t="shared" ref="D546:I546" si="78">COUNT(D540:D545)</f>
        <v>0</v>
      </c>
      <c r="E546" s="90">
        <f t="shared" si="78"/>
        <v>0</v>
      </c>
      <c r="F546" s="90">
        <f t="shared" si="78"/>
        <v>0</v>
      </c>
      <c r="G546" s="90">
        <f t="shared" si="78"/>
        <v>0</v>
      </c>
      <c r="H546" s="90">
        <f t="shared" si="78"/>
        <v>0</v>
      </c>
      <c r="I546" s="90">
        <f t="shared" si="78"/>
        <v>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8.75" x14ac:dyDescent="0.3">
      <c r="A547" s="96" t="e">
        <f t="shared" si="76"/>
        <v>#REF!</v>
      </c>
      <c r="B547" s="24" t="s">
        <v>482</v>
      </c>
      <c r="C547" s="24"/>
      <c r="D547" s="24"/>
      <c r="E547" s="24"/>
      <c r="F547" s="24"/>
      <c r="G547" s="24"/>
      <c r="H547" s="25"/>
      <c r="I547" s="25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2">
      <c r="A548" s="96" t="e">
        <f t="shared" si="76"/>
        <v>#REF!</v>
      </c>
      <c r="B548" s="255" t="s">
        <v>321</v>
      </c>
      <c r="C548" s="255"/>
      <c r="D548" s="1" t="s">
        <v>424</v>
      </c>
      <c r="E548" s="1"/>
      <c r="F548" s="1"/>
      <c r="G548" s="1"/>
      <c r="H548" s="1"/>
      <c r="I548" s="1"/>
      <c r="J548" s="1"/>
      <c r="K548" s="27" t="s">
        <v>322</v>
      </c>
      <c r="L548" s="286" t="str">
        <f>$D$1</f>
        <v>PEP12014044</v>
      </c>
      <c r="M548" s="287"/>
      <c r="N548" s="1"/>
      <c r="O548" s="1"/>
      <c r="P548" s="1"/>
      <c r="Q548" s="1"/>
      <c r="R548" s="1"/>
      <c r="S548" s="1"/>
    </row>
    <row r="549" spans="1:19" x14ac:dyDescent="0.2">
      <c r="A549" s="96" t="e">
        <f t="shared" si="76"/>
        <v>#REF!</v>
      </c>
      <c r="B549" s="1" t="s">
        <v>404</v>
      </c>
      <c r="C549" s="1"/>
      <c r="D549" s="7" t="str">
        <f>IF($D$448=0,"",$D$448)</f>
        <v/>
      </c>
      <c r="E549" s="26" t="s">
        <v>215</v>
      </c>
      <c r="F549" s="26"/>
      <c r="G549" s="1"/>
      <c r="H549" s="1"/>
      <c r="I549" s="1"/>
      <c r="J549" s="1"/>
      <c r="K549" s="27" t="s">
        <v>324</v>
      </c>
      <c r="L549" s="31" t="str">
        <f>$E$21&amp;" "&amp;$E$22</f>
        <v>IC14SHISuckLRIrrigKnockin IC-1183</v>
      </c>
      <c r="M549" s="31"/>
      <c r="N549" s="1"/>
      <c r="O549" s="1"/>
      <c r="P549" s="1"/>
      <c r="Q549" s="1"/>
      <c r="R549" s="1"/>
      <c r="S549" s="1"/>
    </row>
    <row r="550" spans="1:19" x14ac:dyDescent="0.2">
      <c r="A550" s="96" t="e">
        <f t="shared" si="76"/>
        <v>#REF!</v>
      </c>
      <c r="B550" s="31" t="s">
        <v>269</v>
      </c>
      <c r="C550" s="1"/>
      <c r="D550" s="256"/>
      <c r="E550" s="258"/>
      <c r="F550" s="257"/>
      <c r="G550" s="36"/>
      <c r="H550" s="1"/>
      <c r="I550" s="1"/>
      <c r="J550" s="1"/>
      <c r="K550" s="27" t="s">
        <v>184</v>
      </c>
      <c r="L550" s="288" t="str">
        <f>IF($E$31="","",$E$31)</f>
        <v>Lady Rosetta</v>
      </c>
      <c r="M550" s="288"/>
      <c r="N550" s="1"/>
      <c r="O550" s="1"/>
      <c r="P550" s="1"/>
      <c r="Q550" s="1"/>
      <c r="R550" s="1"/>
      <c r="S550" s="1"/>
    </row>
    <row r="551" spans="1:19" x14ac:dyDescent="0.2">
      <c r="A551" s="96" t="e">
        <f t="shared" si="76"/>
        <v>#REF!</v>
      </c>
      <c r="B551" s="32" t="s">
        <v>405</v>
      </c>
      <c r="C551" s="1"/>
      <c r="D551" s="23"/>
      <c r="E551" s="8"/>
      <c r="F551" s="2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">
      <c r="A552" s="96" t="e">
        <f t="shared" si="76"/>
        <v>#REF!</v>
      </c>
      <c r="B552" s="32" t="s">
        <v>406</v>
      </c>
      <c r="C552" s="1"/>
      <c r="D552" s="71" t="str">
        <f>$AH$12</f>
        <v>g</v>
      </c>
      <c r="E552" s="29"/>
      <c r="F552" s="2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">
      <c r="A553" s="96" t="e">
        <f t="shared" si="76"/>
        <v>#REF!</v>
      </c>
      <c r="B553" s="32"/>
      <c r="C553" s="72"/>
      <c r="D553" s="31"/>
      <c r="E553" s="1"/>
      <c r="F553" s="1"/>
      <c r="G553" s="59" t="s">
        <v>265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2">
      <c r="A554" s="96" t="e">
        <f t="shared" si="76"/>
        <v>#REF!</v>
      </c>
      <c r="B554" s="1"/>
      <c r="C554" s="1"/>
      <c r="D554" s="59" t="s">
        <v>407</v>
      </c>
      <c r="E554" s="59" t="s">
        <v>408</v>
      </c>
      <c r="F554" s="59" t="s">
        <v>408</v>
      </c>
      <c r="G554" s="59" t="s">
        <v>409</v>
      </c>
      <c r="H554" s="59" t="s">
        <v>410</v>
      </c>
      <c r="I554" s="59" t="s">
        <v>410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">
      <c r="A555" s="96" t="e">
        <f t="shared" si="76"/>
        <v>#REF!</v>
      </c>
      <c r="B555" s="1"/>
      <c r="C555" s="1"/>
      <c r="D555" s="59" t="s">
        <v>411</v>
      </c>
      <c r="E555" s="59" t="s">
        <v>412</v>
      </c>
      <c r="F555" s="59" t="s">
        <v>412</v>
      </c>
      <c r="G555" s="59" t="s">
        <v>413</v>
      </c>
      <c r="H555" s="59" t="s">
        <v>414</v>
      </c>
      <c r="I555" s="59" t="s">
        <v>414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2">
      <c r="A556" s="96" t="e">
        <f t="shared" si="76"/>
        <v>#REF!</v>
      </c>
      <c r="B556" s="1"/>
      <c r="C556" s="1"/>
      <c r="D556" s="59" t="s">
        <v>415</v>
      </c>
      <c r="E556" s="59" t="s">
        <v>397</v>
      </c>
      <c r="F556" s="59" t="s">
        <v>416</v>
      </c>
      <c r="G556" s="59" t="s">
        <v>412</v>
      </c>
      <c r="H556" s="59" t="s">
        <v>417</v>
      </c>
      <c r="I556" s="59" t="s">
        <v>418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">
      <c r="A557" s="96" t="e">
        <f t="shared" si="76"/>
        <v>#REF!</v>
      </c>
      <c r="B557" s="1"/>
      <c r="C557" s="1"/>
      <c r="D557" s="59" t="s">
        <v>419</v>
      </c>
      <c r="E557" s="59" t="s">
        <v>419</v>
      </c>
      <c r="F557" s="59" t="s">
        <v>419</v>
      </c>
      <c r="G557" s="59" t="s">
        <v>265</v>
      </c>
      <c r="H557" s="59" t="s">
        <v>265</v>
      </c>
      <c r="I557" s="59" t="s">
        <v>420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2">
      <c r="A558" s="96" t="e">
        <f t="shared" si="76"/>
        <v>#REF!</v>
      </c>
      <c r="B558" s="1"/>
      <c r="C558" s="66" t="s">
        <v>338</v>
      </c>
      <c r="D558" s="4"/>
      <c r="E558" s="4"/>
      <c r="F558" s="4"/>
      <c r="G558" s="4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">
      <c r="A559" s="96" t="e">
        <f t="shared" si="76"/>
        <v>#REF!</v>
      </c>
      <c r="B559" s="1"/>
      <c r="C559" s="47" t="s">
        <v>339</v>
      </c>
      <c r="D559" s="4"/>
      <c r="E559" s="4"/>
      <c r="F559" s="4"/>
      <c r="G559" s="4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2">
      <c r="A560" s="96" t="e">
        <f t="shared" si="76"/>
        <v>#REF!</v>
      </c>
      <c r="B560" s="1"/>
      <c r="C560" s="47" t="s">
        <v>340</v>
      </c>
      <c r="D560" s="4"/>
      <c r="E560" s="4"/>
      <c r="F560" s="4"/>
      <c r="G560" s="4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">
      <c r="A561" s="96" t="e">
        <f t="shared" si="76"/>
        <v>#REF!</v>
      </c>
      <c r="B561" s="1"/>
      <c r="C561" s="47" t="s">
        <v>341</v>
      </c>
      <c r="D561" s="4"/>
      <c r="E561" s="4"/>
      <c r="F561" s="4"/>
      <c r="G561" s="4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2">
      <c r="A562" s="96" t="e">
        <f t="shared" si="76"/>
        <v>#REF!</v>
      </c>
      <c r="B562" s="1"/>
      <c r="C562" s="47" t="s">
        <v>342</v>
      </c>
      <c r="D562" s="4"/>
      <c r="E562" s="4"/>
      <c r="F562" s="4"/>
      <c r="G562" s="4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">
      <c r="A563" s="96" t="e">
        <f t="shared" si="76"/>
        <v>#REF!</v>
      </c>
      <c r="B563" s="1"/>
      <c r="C563" s="46" t="s">
        <v>343</v>
      </c>
      <c r="D563" s="4"/>
      <c r="E563" s="4"/>
      <c r="F563" s="4"/>
      <c r="G563" s="4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2">
      <c r="A564" s="96" t="e">
        <f t="shared" si="76"/>
        <v>#REF!</v>
      </c>
      <c r="B564" s="1"/>
      <c r="C564" s="1"/>
      <c r="D564" s="90">
        <f t="shared" ref="D564:I564" si="79">COUNT(D558:D563)</f>
        <v>0</v>
      </c>
      <c r="E564" s="90">
        <f t="shared" si="79"/>
        <v>0</v>
      </c>
      <c r="F564" s="90">
        <f t="shared" si="79"/>
        <v>0</v>
      </c>
      <c r="G564" s="90">
        <f t="shared" si="79"/>
        <v>0</v>
      </c>
      <c r="H564" s="90">
        <f t="shared" si="79"/>
        <v>0</v>
      </c>
      <c r="I564" s="90">
        <f t="shared" si="79"/>
        <v>0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</row>
  </sheetData>
  <sheetProtection selectLockedCells="1"/>
  <mergeCells count="548">
    <mergeCell ref="C473:S473"/>
    <mergeCell ref="BD10:BE10"/>
    <mergeCell ref="BD11:BE11"/>
    <mergeCell ref="L189:M189"/>
    <mergeCell ref="BB11:BC11"/>
    <mergeCell ref="L140:M140"/>
    <mergeCell ref="L142:M142"/>
    <mergeCell ref="L163:M163"/>
    <mergeCell ref="P119:Q119"/>
    <mergeCell ref="L391:M391"/>
    <mergeCell ref="B98:D98"/>
    <mergeCell ref="B100:D100"/>
    <mergeCell ref="B102:D102"/>
    <mergeCell ref="B103:D103"/>
    <mergeCell ref="M119:N119"/>
    <mergeCell ref="B135:D135"/>
    <mergeCell ref="E348:F348"/>
    <mergeCell ref="G112:H112"/>
    <mergeCell ref="B96:D96"/>
    <mergeCell ref="B91:D91"/>
    <mergeCell ref="J114:K114"/>
    <mergeCell ref="B111:D111"/>
    <mergeCell ref="G111:H111"/>
    <mergeCell ref="J115:K115"/>
    <mergeCell ref="B334:C334"/>
    <mergeCell ref="B134:D134"/>
    <mergeCell ref="C407:D407"/>
    <mergeCell ref="B359:I359"/>
    <mergeCell ref="B392:C392"/>
    <mergeCell ref="B132:D132"/>
    <mergeCell ref="E136:G136"/>
    <mergeCell ref="B330:I330"/>
    <mergeCell ref="B187:D187"/>
    <mergeCell ref="B266:D266"/>
    <mergeCell ref="B140:D140"/>
    <mergeCell ref="D311:Q311"/>
    <mergeCell ref="H337:I337"/>
    <mergeCell ref="L333:M333"/>
    <mergeCell ref="D319:Q319"/>
    <mergeCell ref="D314:Q314"/>
    <mergeCell ref="D315:Q315"/>
    <mergeCell ref="L211:M211"/>
    <mergeCell ref="L307:M307"/>
    <mergeCell ref="P337:Q337"/>
    <mergeCell ref="B142:D142"/>
    <mergeCell ref="B333:C333"/>
    <mergeCell ref="D328:Q328"/>
    <mergeCell ref="B306:I306"/>
    <mergeCell ref="B450:C450"/>
    <mergeCell ref="B449:C449"/>
    <mergeCell ref="E450:F450"/>
    <mergeCell ref="E436:F436"/>
    <mergeCell ref="B446:I446"/>
    <mergeCell ref="C436:D436"/>
    <mergeCell ref="E435:F435"/>
    <mergeCell ref="I436:J436"/>
    <mergeCell ref="G435:H435"/>
    <mergeCell ref="C435:D435"/>
    <mergeCell ref="L550:M550"/>
    <mergeCell ref="L514:M514"/>
    <mergeCell ref="L530:M530"/>
    <mergeCell ref="L532:M532"/>
    <mergeCell ref="L548:M548"/>
    <mergeCell ref="L512:M512"/>
    <mergeCell ref="L476:M476"/>
    <mergeCell ref="L478:M478"/>
    <mergeCell ref="L494:M494"/>
    <mergeCell ref="L496:M496"/>
    <mergeCell ref="G119:H119"/>
    <mergeCell ref="G118:H118"/>
    <mergeCell ref="B110:D110"/>
    <mergeCell ref="G110:H110"/>
    <mergeCell ref="B113:D113"/>
    <mergeCell ref="G113:H113"/>
    <mergeCell ref="P396:Q396"/>
    <mergeCell ref="P366:Q366"/>
    <mergeCell ref="N396:O396"/>
    <mergeCell ref="B391:C391"/>
    <mergeCell ref="E378:F378"/>
    <mergeCell ref="G377:H377"/>
    <mergeCell ref="C378:D378"/>
    <mergeCell ref="C377:D377"/>
    <mergeCell ref="N395:O395"/>
    <mergeCell ref="K377:L377"/>
    <mergeCell ref="K378:L378"/>
    <mergeCell ref="L395:M395"/>
    <mergeCell ref="L396:M396"/>
    <mergeCell ref="P395:Q395"/>
    <mergeCell ref="J396:K396"/>
    <mergeCell ref="N338:O338"/>
    <mergeCell ref="L389:M389"/>
    <mergeCell ref="N367:O367"/>
    <mergeCell ref="B130:D130"/>
    <mergeCell ref="B114:D114"/>
    <mergeCell ref="B119:D119"/>
    <mergeCell ref="B117:D117"/>
    <mergeCell ref="B118:D118"/>
    <mergeCell ref="B122:D122"/>
    <mergeCell ref="B129:D129"/>
    <mergeCell ref="B124:D124"/>
    <mergeCell ref="B126:D126"/>
    <mergeCell ref="B115:D115"/>
    <mergeCell ref="D478:F478"/>
    <mergeCell ref="J454:K454"/>
    <mergeCell ref="C465:D465"/>
    <mergeCell ref="E465:F465"/>
    <mergeCell ref="I465:J465"/>
    <mergeCell ref="B476:C476"/>
    <mergeCell ref="C464:D464"/>
    <mergeCell ref="N337:O337"/>
    <mergeCell ref="E464:F464"/>
    <mergeCell ref="J395:K395"/>
    <mergeCell ref="I377:J377"/>
    <mergeCell ref="H395:I395"/>
    <mergeCell ref="H366:I366"/>
    <mergeCell ref="H367:I367"/>
    <mergeCell ref="B388:I388"/>
    <mergeCell ref="C386:S386"/>
    <mergeCell ref="E377:F377"/>
    <mergeCell ref="K465:L465"/>
    <mergeCell ref="C444:S444"/>
    <mergeCell ref="G465:H465"/>
    <mergeCell ref="J367:K367"/>
    <mergeCell ref="L367:M367"/>
    <mergeCell ref="N454:O454"/>
    <mergeCell ref="N453:O453"/>
    <mergeCell ref="G464:H464"/>
    <mergeCell ref="L453:M453"/>
    <mergeCell ref="N425:O425"/>
    <mergeCell ref="P424:Q424"/>
    <mergeCell ref="J425:K425"/>
    <mergeCell ref="P425:Q425"/>
    <mergeCell ref="I407:J407"/>
    <mergeCell ref="L424:M424"/>
    <mergeCell ref="L418:M418"/>
    <mergeCell ref="P453:Q453"/>
    <mergeCell ref="K464:L464"/>
    <mergeCell ref="L449:M449"/>
    <mergeCell ref="I464:J464"/>
    <mergeCell ref="H454:I454"/>
    <mergeCell ref="H453:I453"/>
    <mergeCell ref="L425:M425"/>
    <mergeCell ref="K436:L436"/>
    <mergeCell ref="K435:L435"/>
    <mergeCell ref="G436:H436"/>
    <mergeCell ref="I435:J435"/>
    <mergeCell ref="H425:I425"/>
    <mergeCell ref="L447:M447"/>
    <mergeCell ref="J453:K453"/>
    <mergeCell ref="H424:I424"/>
    <mergeCell ref="AB14:AC14"/>
    <mergeCell ref="AB16:AC16"/>
    <mergeCell ref="AB17:AC17"/>
    <mergeCell ref="I378:J378"/>
    <mergeCell ref="L360:M360"/>
    <mergeCell ref="C357:S357"/>
    <mergeCell ref="L362:M362"/>
    <mergeCell ref="J366:K366"/>
    <mergeCell ref="L366:M366"/>
    <mergeCell ref="P118:Q118"/>
    <mergeCell ref="P115:Q115"/>
    <mergeCell ref="P116:Q116"/>
    <mergeCell ref="P367:Q367"/>
    <mergeCell ref="E137:G137"/>
    <mergeCell ref="D322:Q322"/>
    <mergeCell ref="B42:D42"/>
    <mergeCell ref="B44:D44"/>
    <mergeCell ref="B47:D47"/>
    <mergeCell ref="B51:D51"/>
    <mergeCell ref="B34:D34"/>
    <mergeCell ref="B35:D35"/>
    <mergeCell ref="B28:D28"/>
    <mergeCell ref="X15:Y15"/>
    <mergeCell ref="B97:D97"/>
    <mergeCell ref="E24:G24"/>
    <mergeCell ref="J27:K27"/>
    <mergeCell ref="B33:D33"/>
    <mergeCell ref="B32:D32"/>
    <mergeCell ref="E32:G32"/>
    <mergeCell ref="N424:O424"/>
    <mergeCell ref="D317:Q317"/>
    <mergeCell ref="D318:Q318"/>
    <mergeCell ref="L233:M233"/>
    <mergeCell ref="D310:Q310"/>
    <mergeCell ref="L266:M266"/>
    <mergeCell ref="L268:M268"/>
    <mergeCell ref="L305:M305"/>
    <mergeCell ref="D309:Q309"/>
    <mergeCell ref="L420:M420"/>
    <mergeCell ref="J424:K424"/>
    <mergeCell ref="J338:K338"/>
    <mergeCell ref="L338:M338"/>
    <mergeCell ref="K407:L407"/>
    <mergeCell ref="K406:L406"/>
    <mergeCell ref="P338:Q338"/>
    <mergeCell ref="C348:D348"/>
    <mergeCell ref="B112:D112"/>
    <mergeCell ref="D323:Q323"/>
    <mergeCell ref="B40:D40"/>
    <mergeCell ref="B36:D36"/>
    <mergeCell ref="B37:D37"/>
    <mergeCell ref="B58:E58"/>
    <mergeCell ref="B41:D41"/>
    <mergeCell ref="B57:E57"/>
    <mergeCell ref="B71:D71"/>
    <mergeCell ref="E64:F64"/>
    <mergeCell ref="E74:G74"/>
    <mergeCell ref="B73:G73"/>
    <mergeCell ref="E65:F65"/>
    <mergeCell ref="B67:D67"/>
    <mergeCell ref="E66:F66"/>
    <mergeCell ref="B66:D66"/>
    <mergeCell ref="B62:D62"/>
    <mergeCell ref="B59:E59"/>
    <mergeCell ref="AB12:AC12"/>
    <mergeCell ref="AB13:AC13"/>
    <mergeCell ref="AB3:AC3"/>
    <mergeCell ref="AB4:AC4"/>
    <mergeCell ref="AB5:AC5"/>
    <mergeCell ref="B1:C1"/>
    <mergeCell ref="D1:E1"/>
    <mergeCell ref="B5:D5"/>
    <mergeCell ref="B6:D6"/>
    <mergeCell ref="B4:D4"/>
    <mergeCell ref="B2:G2"/>
    <mergeCell ref="B3:D3"/>
    <mergeCell ref="G1:H1"/>
    <mergeCell ref="H5:J5"/>
    <mergeCell ref="I1:J1"/>
    <mergeCell ref="H4:J4"/>
    <mergeCell ref="O1:S1"/>
    <mergeCell ref="H6:J6"/>
    <mergeCell ref="E10:F10"/>
    <mergeCell ref="AB10:AC10"/>
    <mergeCell ref="AB9:AC9"/>
    <mergeCell ref="H7:J7"/>
    <mergeCell ref="B7:D7"/>
    <mergeCell ref="B10:D10"/>
    <mergeCell ref="AF7:AG7"/>
    <mergeCell ref="AD11:AE11"/>
    <mergeCell ref="AF8:AG8"/>
    <mergeCell ref="AF9:AG9"/>
    <mergeCell ref="AF4:AG4"/>
    <mergeCell ref="AF5:AG5"/>
    <mergeCell ref="AD5:AE5"/>
    <mergeCell ref="AB6:AC6"/>
    <mergeCell ref="AB7:AC7"/>
    <mergeCell ref="AB8:AC8"/>
    <mergeCell ref="AB11:AC11"/>
    <mergeCell ref="AD6:AE6"/>
    <mergeCell ref="AD3:AE3"/>
    <mergeCell ref="AF3:AG3"/>
    <mergeCell ref="AF11:AG11"/>
    <mergeCell ref="AH14:AI14"/>
    <mergeCell ref="AH3:AI3"/>
    <mergeCell ref="AD7:AE7"/>
    <mergeCell ref="AD10:AE10"/>
    <mergeCell ref="AF12:AG12"/>
    <mergeCell ref="AH7:AI7"/>
    <mergeCell ref="AH8:AI8"/>
    <mergeCell ref="AF10:AG10"/>
    <mergeCell ref="AH5:AI5"/>
    <mergeCell ref="AD8:AE8"/>
    <mergeCell ref="AH11:AI11"/>
    <mergeCell ref="AH12:AI12"/>
    <mergeCell ref="AH13:AI13"/>
    <mergeCell ref="AD12:AE12"/>
    <mergeCell ref="AD13:AE13"/>
    <mergeCell ref="AD14:AE14"/>
    <mergeCell ref="AF14:AG14"/>
    <mergeCell ref="AD9:AE9"/>
    <mergeCell ref="AF6:AG6"/>
    <mergeCell ref="AD4:AE4"/>
    <mergeCell ref="AF13:AG13"/>
    <mergeCell ref="AZ28:BA28"/>
    <mergeCell ref="AD16:AE16"/>
    <mergeCell ref="AF16:AG16"/>
    <mergeCell ref="AN21:AO21"/>
    <mergeCell ref="AF15:AG15"/>
    <mergeCell ref="AD17:AE17"/>
    <mergeCell ref="AH16:AI16"/>
    <mergeCell ref="AF17:AG17"/>
    <mergeCell ref="AB15:AC15"/>
    <mergeCell ref="AD15:AE15"/>
    <mergeCell ref="AQ26:AR26"/>
    <mergeCell ref="AQ27:AR27"/>
    <mergeCell ref="AN22:AO22"/>
    <mergeCell ref="AQ19:AR19"/>
    <mergeCell ref="AQ20:AR20"/>
    <mergeCell ref="AQ13:AR13"/>
    <mergeCell ref="AN4:AO4"/>
    <mergeCell ref="AH4:AI4"/>
    <mergeCell ref="AH6:AI6"/>
    <mergeCell ref="BB10:BC10"/>
    <mergeCell ref="AH15:AI15"/>
    <mergeCell ref="AH10:AI10"/>
    <mergeCell ref="AH9:AI9"/>
    <mergeCell ref="AZ20:BA20"/>
    <mergeCell ref="AK4:AL4"/>
    <mergeCell ref="BG4:BH4"/>
    <mergeCell ref="BG9:BH9"/>
    <mergeCell ref="BG10:BH10"/>
    <mergeCell ref="AQ12:AR12"/>
    <mergeCell ref="AZ11:BA11"/>
    <mergeCell ref="AU4:AV4"/>
    <mergeCell ref="AU8:AV8"/>
    <mergeCell ref="AZ4:BA4"/>
    <mergeCell ref="AZ10:BA10"/>
    <mergeCell ref="AQ4:AR4"/>
    <mergeCell ref="BG1:BJ1"/>
    <mergeCell ref="AU3:AV3"/>
    <mergeCell ref="BG3:BH3"/>
    <mergeCell ref="AZ3:BA3"/>
    <mergeCell ref="AZ1:BA1"/>
    <mergeCell ref="AQ1:AS1"/>
    <mergeCell ref="AU1:AX1"/>
    <mergeCell ref="AQ3:AR3"/>
    <mergeCell ref="AK1:AO1"/>
    <mergeCell ref="AN3:AO3"/>
    <mergeCell ref="AK3:AL3"/>
    <mergeCell ref="AH2:AI2"/>
    <mergeCell ref="BL3:BM3"/>
    <mergeCell ref="BL4:BM4"/>
    <mergeCell ref="B88:D88"/>
    <mergeCell ref="B9:D9"/>
    <mergeCell ref="E14:F14"/>
    <mergeCell ref="K33:L33"/>
    <mergeCell ref="E13:F13"/>
    <mergeCell ref="E15:F15"/>
    <mergeCell ref="B24:D24"/>
    <mergeCell ref="AU62:AV62"/>
    <mergeCell ref="BG42:BI42"/>
    <mergeCell ref="U3:V3"/>
    <mergeCell ref="X8:Y8"/>
    <mergeCell ref="X9:Y9"/>
    <mergeCell ref="X14:Y14"/>
    <mergeCell ref="X3:Y3"/>
    <mergeCell ref="X4:Y4"/>
    <mergeCell ref="AU26:AV26"/>
    <mergeCell ref="AU27:AV27"/>
    <mergeCell ref="AZ19:BA19"/>
    <mergeCell ref="AU9:AV9"/>
    <mergeCell ref="BG23:BH23"/>
    <mergeCell ref="BG24:BH24"/>
    <mergeCell ref="BG41:BI41"/>
    <mergeCell ref="B15:D15"/>
    <mergeCell ref="E17:F17"/>
    <mergeCell ref="E22:G22"/>
    <mergeCell ref="B13:D13"/>
    <mergeCell ref="B16:D16"/>
    <mergeCell ref="E16:F16"/>
    <mergeCell ref="B27:D27"/>
    <mergeCell ref="B31:D31"/>
    <mergeCell ref="B30:D30"/>
    <mergeCell ref="E18:F18"/>
    <mergeCell ref="E21:G21"/>
    <mergeCell ref="E31:G31"/>
    <mergeCell ref="B25:D25"/>
    <mergeCell ref="B17:D17"/>
    <mergeCell ref="B21:D21"/>
    <mergeCell ref="B20:D20"/>
    <mergeCell ref="B14:D14"/>
    <mergeCell ref="B23:D23"/>
    <mergeCell ref="B22:D22"/>
    <mergeCell ref="B18:D18"/>
    <mergeCell ref="B26:D26"/>
    <mergeCell ref="H34:I34"/>
    <mergeCell ref="AZ29:BA29"/>
    <mergeCell ref="E421:F421"/>
    <mergeCell ref="B420:C420"/>
    <mergeCell ref="B421:C421"/>
    <mergeCell ref="I406:J406"/>
    <mergeCell ref="C415:S415"/>
    <mergeCell ref="C406:D406"/>
    <mergeCell ref="E406:F406"/>
    <mergeCell ref="E392:F392"/>
    <mergeCell ref="K349:L349"/>
    <mergeCell ref="I349:J349"/>
    <mergeCell ref="E363:F363"/>
    <mergeCell ref="B362:C362"/>
    <mergeCell ref="G349:H349"/>
    <mergeCell ref="C349:D349"/>
    <mergeCell ref="B363:C363"/>
    <mergeCell ref="G406:H406"/>
    <mergeCell ref="G407:H407"/>
    <mergeCell ref="B417:I417"/>
    <mergeCell ref="B143:D143"/>
    <mergeCell ref="D324:Q324"/>
    <mergeCell ref="J337:K337"/>
    <mergeCell ref="L337:M337"/>
    <mergeCell ref="L209:M209"/>
    <mergeCell ref="B267:D267"/>
    <mergeCell ref="D550:F550"/>
    <mergeCell ref="D514:F514"/>
    <mergeCell ref="B136:D136"/>
    <mergeCell ref="D316:Q316"/>
    <mergeCell ref="D327:Q327"/>
    <mergeCell ref="D325:Q325"/>
    <mergeCell ref="D326:Q326"/>
    <mergeCell ref="D312:Q312"/>
    <mergeCell ref="D313:Q313"/>
    <mergeCell ref="D321:Q321"/>
    <mergeCell ref="B141:D141"/>
    <mergeCell ref="B137:D137"/>
    <mergeCell ref="D320:Q320"/>
    <mergeCell ref="B163:D163"/>
    <mergeCell ref="H396:I396"/>
    <mergeCell ref="P454:Q454"/>
    <mergeCell ref="L454:M454"/>
    <mergeCell ref="E407:F407"/>
    <mergeCell ref="L331:M331"/>
    <mergeCell ref="E334:F334"/>
    <mergeCell ref="B131:D131"/>
    <mergeCell ref="G378:H378"/>
    <mergeCell ref="M116:N116"/>
    <mergeCell ref="M117:N117"/>
    <mergeCell ref="E126:F126"/>
    <mergeCell ref="E125:F125"/>
    <mergeCell ref="B133:D133"/>
    <mergeCell ref="B232:D232"/>
    <mergeCell ref="B209:D209"/>
    <mergeCell ref="B210:D210"/>
    <mergeCell ref="H338:I338"/>
    <mergeCell ref="E349:F349"/>
    <mergeCell ref="B231:D231"/>
    <mergeCell ref="J118:K118"/>
    <mergeCell ref="M118:N118"/>
    <mergeCell ref="J116:K116"/>
    <mergeCell ref="N366:O366"/>
    <mergeCell ref="K348:L348"/>
    <mergeCell ref="I348:J348"/>
    <mergeCell ref="O152:Q152"/>
    <mergeCell ref="L231:M231"/>
    <mergeCell ref="G348:H348"/>
    <mergeCell ref="L187:M187"/>
    <mergeCell ref="L165:M165"/>
    <mergeCell ref="AN39:AO39"/>
    <mergeCell ref="AN40:AO40"/>
    <mergeCell ref="AQ44:AR44"/>
    <mergeCell ref="I36:K36"/>
    <mergeCell ref="H35:I35"/>
    <mergeCell ref="I37:K37"/>
    <mergeCell ref="O53:P53"/>
    <mergeCell ref="O54:P54"/>
    <mergeCell ref="I51:J51"/>
    <mergeCell ref="I52:J52"/>
    <mergeCell ref="O52:P52"/>
    <mergeCell ref="P113:Q113"/>
    <mergeCell ref="P108:Q108"/>
    <mergeCell ref="P110:Q110"/>
    <mergeCell ref="P114:Q114"/>
    <mergeCell ref="P117:Q117"/>
    <mergeCell ref="P111:Q111"/>
    <mergeCell ref="P112:Q112"/>
    <mergeCell ref="O51:P51"/>
    <mergeCell ref="M108:N108"/>
    <mergeCell ref="M112:N112"/>
    <mergeCell ref="M111:N111"/>
    <mergeCell ref="AU61:AV61"/>
    <mergeCell ref="AU45:AV45"/>
    <mergeCell ref="AU51:AV51"/>
    <mergeCell ref="AU52:AV52"/>
    <mergeCell ref="AU44:AV44"/>
    <mergeCell ref="F59:H59"/>
    <mergeCell ref="B81:D81"/>
    <mergeCell ref="B61:I61"/>
    <mergeCell ref="E62:F62"/>
    <mergeCell ref="B74:D74"/>
    <mergeCell ref="E81:G81"/>
    <mergeCell ref="B68:D68"/>
    <mergeCell ref="E55:F55"/>
    <mergeCell ref="F58:H58"/>
    <mergeCell ref="I47:J47"/>
    <mergeCell ref="I54:J54"/>
    <mergeCell ref="AQ54:AR54"/>
    <mergeCell ref="AQ55:AR55"/>
    <mergeCell ref="AQ45:AR45"/>
    <mergeCell ref="I53:J53"/>
    <mergeCell ref="B45:D45"/>
    <mergeCell ref="E75:F75"/>
    <mergeCell ref="B69:D69"/>
    <mergeCell ref="B70:D70"/>
    <mergeCell ref="B104:D104"/>
    <mergeCell ref="B87:D87"/>
    <mergeCell ref="B83:D83"/>
    <mergeCell ref="F83:G83"/>
    <mergeCell ref="B84:D84"/>
    <mergeCell ref="E63:F63"/>
    <mergeCell ref="B64:D64"/>
    <mergeCell ref="B65:D65"/>
    <mergeCell ref="B63:D63"/>
    <mergeCell ref="B77:D77"/>
    <mergeCell ref="E76:F76"/>
    <mergeCell ref="E77:F77"/>
    <mergeCell ref="B80:D80"/>
    <mergeCell ref="B78:D78"/>
    <mergeCell ref="B76:D76"/>
    <mergeCell ref="B85:D85"/>
    <mergeCell ref="B86:D86"/>
    <mergeCell ref="B75:D75"/>
    <mergeCell ref="B494:C494"/>
    <mergeCell ref="D496:F496"/>
    <mergeCell ref="G114:H114"/>
    <mergeCell ref="D308:Q308"/>
    <mergeCell ref="B93:D93"/>
    <mergeCell ref="B95:D95"/>
    <mergeCell ref="E92:F92"/>
    <mergeCell ref="F88:G88"/>
    <mergeCell ref="B90:G90"/>
    <mergeCell ref="J112:K112"/>
    <mergeCell ref="B108:D108"/>
    <mergeCell ref="G108:H108"/>
    <mergeCell ref="B99:D99"/>
    <mergeCell ref="E99:F99"/>
    <mergeCell ref="B101:D101"/>
    <mergeCell ref="E93:H93"/>
    <mergeCell ref="E97:F97"/>
    <mergeCell ref="B92:D92"/>
    <mergeCell ref="B94:D94"/>
    <mergeCell ref="J110:K110"/>
    <mergeCell ref="J111:K111"/>
    <mergeCell ref="J108:K108"/>
    <mergeCell ref="B106:G106"/>
    <mergeCell ref="E104:F104"/>
    <mergeCell ref="M113:N113"/>
    <mergeCell ref="M110:N110"/>
    <mergeCell ref="M114:N114"/>
    <mergeCell ref="M115:N115"/>
    <mergeCell ref="B548:C548"/>
    <mergeCell ref="J113:K113"/>
    <mergeCell ref="B530:C530"/>
    <mergeCell ref="J117:K117"/>
    <mergeCell ref="G116:H116"/>
    <mergeCell ref="J119:K119"/>
    <mergeCell ref="E133:G133"/>
    <mergeCell ref="E134:G134"/>
    <mergeCell ref="B512:C512"/>
    <mergeCell ref="B121:G121"/>
    <mergeCell ref="E135:G135"/>
    <mergeCell ref="E122:G122"/>
    <mergeCell ref="G115:H115"/>
    <mergeCell ref="B116:D116"/>
    <mergeCell ref="G117:H117"/>
    <mergeCell ref="B123:D123"/>
    <mergeCell ref="B127:D127"/>
    <mergeCell ref="B128:D128"/>
    <mergeCell ref="B125:D125"/>
    <mergeCell ref="D532:F532"/>
  </mergeCells>
  <phoneticPr fontId="2" type="noConversion"/>
  <conditionalFormatting sqref="D304:Q304 D271:Q271 D274:Q274 D277:Q277 D280:Q280 D283:Q283 D286:Q286 D289:Q289 D292:Q292 D295:Q295 D298:Q298 D301:Q301 D235:Q235 D237:Q237 D239:Q239 D241:Q241 D243:Q243 D245:Q245 D247:Q247 D249:Q249 D251:Q251 D253:Q253 D255:Q255 D257:Q257 D259:Q259 D261:Q261 D263:Q263">
    <cfRule type="cellIs" dxfId="0" priority="1" stopIfTrue="1" operator="greaterThan">
      <formula>30</formula>
    </cfRule>
  </conditionalFormatting>
  <dataValidations count="53">
    <dataValidation type="date" allowBlank="1" showInputMessage="1" showErrorMessage="1" sqref="E70">
      <formula1>J33-180</formula1>
      <formula2>J33</formula2>
    </dataValidation>
    <dataValidation type="whole" allowBlank="1" showInputMessage="1" showErrorMessage="1" sqref="D169:M174">
      <formula1>1</formula1>
      <formula2>D$168</formula2>
    </dataValidation>
    <dataValidation type="whole" allowBlank="1" showInputMessage="1" showErrorMessage="1" sqref="D179:M184">
      <formula1>1</formula1>
      <formula2>D$178</formula2>
    </dataValidation>
    <dataValidation type="list" allowBlank="1" showInputMessage="1" showErrorMessage="1" sqref="E104">
      <formula1>$AU$63:$AU$66</formula1>
    </dataValidation>
    <dataValidation type="decimal" allowBlank="1" showInputMessage="1" showErrorMessage="1" sqref="L108:L119 D263:Q263 D261:Q261 D259:Q259 D239:Q239 D237:Q237 D235:Q235 D241:Q241 D243:Q243 D245:Q245 D247:Q247 D249:Q249 D251:Q251 D253:Q253 D255:Q255 D257:Q257">
      <formula1>0</formula1>
      <formula2>500</formula2>
    </dataValidation>
    <dataValidation type="date" allowBlank="1" showInputMessage="1" showErrorMessage="1" sqref="D154:M154 D167:M167 D145:M145 P154:Q154 D177:M177">
      <formula1>$F$33</formula1>
      <formula2>$F$35</formula2>
    </dataValidation>
    <dataValidation type="whole" allowBlank="1" showInputMessage="1" showErrorMessage="1" sqref="D155:M160 D146:M151 P155:Q160">
      <formula1>0</formula1>
      <formula2>1000</formula2>
    </dataValidation>
    <dataValidation type="decimal" allowBlank="1" showInputMessage="1" showErrorMessage="1" sqref="H486:H491 E486:E491 E504:E509 H522:H527 E522:E527 H504:H509">
      <formula1>0</formula1>
      <formula2>10000</formula2>
    </dataValidation>
    <dataValidation type="decimal" allowBlank="1" showInputMessage="1" showErrorMessage="1" sqref="D486:D491 D522:D527 D504:D509">
      <formula1>0</formula1>
      <formula2>70000</formula2>
    </dataValidation>
    <dataValidation type="decimal" allowBlank="1" showInputMessage="1" showErrorMessage="1" sqref="F486:F491 I522:I527 F522:F527 I504:I509 F504:F509 I486:I491">
      <formula1>0</formula1>
      <formula2>5000</formula2>
    </dataValidation>
    <dataValidation type="whole" allowBlank="1" showInputMessage="1" showErrorMessage="1" sqref="G486:G491 G522:G527 G504:G509">
      <formula1>0</formula1>
      <formula2>50</formula2>
    </dataValidation>
    <dataValidation type="decimal" allowBlank="1" showInputMessage="1" showErrorMessage="1" sqref="D223:M228 D214:M219">
      <formula1>0</formula1>
      <formula2>150</formula2>
    </dataValidation>
    <dataValidation type="decimal" allowBlank="1" showInputMessage="1" showErrorMessage="1" sqref="D192:M197 D201:M206">
      <formula1>0</formula1>
      <formula2>100</formula2>
    </dataValidation>
    <dataValidation type="decimal" allowBlank="1" showInputMessage="1" showErrorMessage="1" sqref="D289:Q289 D292:Q292 D295:Q295 D298:Q298 D274:Q274 D277:Q277 D301:Q301 D280:Q280 D283:Q283 D304:Q304 D286:Q286 D271:Q271">
      <formula1>0</formula1>
      <formula2>120</formula2>
    </dataValidation>
    <dataValidation type="whole" allowBlank="1" showInputMessage="1" showErrorMessage="1" sqref="D168:M168">
      <formula1>1</formula1>
      <formula2>20</formula2>
    </dataValidation>
    <dataValidation type="list" allowBlank="1" showInputMessage="1" showErrorMessage="1" sqref="J109 J108:K108">
      <formula1>$AZ$12:$AZ$17</formula1>
    </dataValidation>
    <dataValidation type="decimal" allowBlank="1" showInputMessage="1" showErrorMessage="1" sqref="I108:I119">
      <formula1>0</formula1>
      <formula2>400</formula2>
    </dataValidation>
    <dataValidation type="decimal" allowBlank="1" showInputMessage="1" showErrorMessage="1" sqref="O108:O119">
      <formula1>0</formula1>
      <formula2>200</formula2>
    </dataValidation>
    <dataValidation type="list" allowBlank="1" showInputMessage="1" showErrorMessage="1" sqref="G109:H109">
      <formula1>$AZ$5:$AZ$7</formula1>
    </dataValidation>
    <dataValidation type="decimal" allowBlank="1" showInputMessage="1" showErrorMessage="1" sqref="F108:F119">
      <formula1>0</formula1>
      <formula2>350</formula2>
    </dataValidation>
    <dataValidation type="list" allowBlank="1" showInputMessage="1" showErrorMessage="1" sqref="E4:E7 K4:K7">
      <formula1>$X$5:$X$6</formula1>
    </dataValidation>
    <dataValidation allowBlank="1" showInputMessage="1" showErrorMessage="1" prompt="Only enter date here if no repeated emergence observations are made." sqref="E132"/>
    <dataValidation type="list" allowBlank="1" showInputMessage="1" showErrorMessage="1" sqref="E125">
      <formula1>$BG$5:$BG$7</formula1>
    </dataValidation>
    <dataValidation type="list" allowBlank="1" showInputMessage="1" showErrorMessage="1" sqref="E126:F126">
      <formula1>$BG$11:$BG$21</formula1>
    </dataValidation>
    <dataValidation type="list" allowBlank="1" showInputMessage="1" showErrorMessage="1" sqref="E133:G137">
      <formula1>$BG$25:$BG$39</formula1>
    </dataValidation>
    <dataValidation type="list" allowBlank="1" showInputMessage="1" showErrorMessage="1" sqref="F83">
      <formula1>$AQ$46:$AQ$52</formula1>
    </dataValidation>
    <dataValidation type="list" allowBlank="1" showInputMessage="1" showErrorMessage="1" sqref="E32:G32">
      <formula1>$AN$5:$AN$19</formula1>
    </dataValidation>
    <dataValidation type="list" allowBlank="1" showInputMessage="1" showErrorMessage="1" sqref="E66">
      <formula1>$AN$23:$AN$37</formula1>
    </dataValidation>
    <dataValidation type="list" allowBlank="1" showInputMessage="1" showErrorMessage="1" sqref="E69">
      <formula1>$AN$41:$AN$42</formula1>
    </dataValidation>
    <dataValidation type="list" allowBlank="1" showInputMessage="1" showErrorMessage="1" sqref="E76:F76">
      <formula1>$AQ$14:$AQ$16</formula1>
    </dataValidation>
    <dataValidation type="list" allowBlank="1" showInputMessage="1" showErrorMessage="1" sqref="E75:F75">
      <formula1>$AQ$5:$AQ$10</formula1>
    </dataValidation>
    <dataValidation type="list" allowBlank="1" showInputMessage="1" showErrorMessage="1" sqref="E77:F77">
      <formula1>$AQ$21:$AQ$24</formula1>
    </dataValidation>
    <dataValidation type="list" allowBlank="1" showInputMessage="1" showErrorMessage="1" sqref="E81:G81">
      <formula1>$AQ$28:$AQ$42</formula1>
    </dataValidation>
    <dataValidation type="list" allowBlank="1" showInputMessage="1" showErrorMessage="1" sqref="E91">
      <formula1>$AU$5:$AU$6</formula1>
    </dataValidation>
    <dataValidation type="list" allowBlank="1" showInputMessage="1" showErrorMessage="1" sqref="E92:F92">
      <formula1>$AU$10:$AU$24</formula1>
    </dataValidation>
    <dataValidation type="list" allowBlank="1" showInputMessage="1" showErrorMessage="1" sqref="E93:F93">
      <formula1>$AU$28:$AU$42</formula1>
    </dataValidation>
    <dataValidation type="list" allowBlank="1" showInputMessage="1" showErrorMessage="1" sqref="F88:G88">
      <formula1>$AQ$56:$AQ$59</formula1>
    </dataValidation>
    <dataValidation type="list" allowBlank="1" showInputMessage="1" showErrorMessage="1" sqref="E95">
      <formula1>$AU$46:$AU$49</formula1>
    </dataValidation>
    <dataValidation type="list" allowBlank="1" showInputMessage="1" showErrorMessage="1" sqref="E99:F99">
      <formula1>$AU$53:$AU$59</formula1>
    </dataValidation>
    <dataValidation type="list" allowBlank="1" showInputMessage="1" showErrorMessage="1" sqref="E10">
      <formula1>$X$10:$X$12</formula1>
    </dataValidation>
    <dataValidation type="list" errorStyle="warning" allowBlank="1" showInputMessage="1" showErrorMessage="1" error="There is little information about this variety_x000a_- Seed rate recommendations may be less reliable" sqref="E31:G31">
      <formula1>$AK$5:$AK$42</formula1>
    </dataValidation>
    <dataValidation type="whole" allowBlank="1" showInputMessage="1" showErrorMessage="1" sqref="H42">
      <formula1>1</formula1>
      <formula2>13</formula2>
    </dataValidation>
    <dataValidation type="date" allowBlank="1" showInputMessage="1" showErrorMessage="1" sqref="E110:E119">
      <formula1>$F$33-180</formula1>
      <formula2>$F$35+20</formula2>
    </dataValidation>
    <dataValidation type="whole" allowBlank="1" showInputMessage="1" showErrorMessage="1" sqref="E68">
      <formula1>300</formula1>
      <formula2>3000</formula2>
    </dataValidation>
    <dataValidation type="list" allowBlank="1" showInputMessage="1" showErrorMessage="1" sqref="E24:G24">
      <formula1>$X$16:$X$23</formula1>
    </dataValidation>
    <dataValidation type="list" allowBlank="1" showInputMessage="1" showErrorMessage="1" sqref="E97:F97">
      <formula1>$AQ$28:$AQ$40</formula1>
    </dataValidation>
    <dataValidation type="list" allowBlank="1" showInputMessage="1" showErrorMessage="1" sqref="E122:G122">
      <formula1>$BG$44:$BG$56</formula1>
    </dataValidation>
    <dataValidation type="list" allowBlank="1" showInputMessage="1" showErrorMessage="1" sqref="M108:N108">
      <formula1>$BB$12:$BB$17</formula1>
    </dataValidation>
    <dataValidation type="list" allowBlank="1" showInputMessage="1" showErrorMessage="1" sqref="P108:Q108">
      <formula1>$BD$12:$BD$17</formula1>
    </dataValidation>
    <dataValidation type="list" allowBlank="1" showInputMessage="1" showErrorMessage="1" sqref="G108:H108">
      <formula1>$AZ$5:$AZ$8</formula1>
    </dataValidation>
    <dataValidation type="date" allowBlank="1" showInputMessage="1" showErrorMessage="1" sqref="D200:M200 D222:M222 D213:M213 D191:M191">
      <formula1>$F$33</formula1>
      <formula2>$F$35+100</formula2>
    </dataValidation>
    <dataValidation type="decimal" allowBlank="1" showInputMessage="1" showErrorMessage="1" errorTitle="Number not valid" error="Number out of range or wrong format" sqref="H338:Q338 H425:Q425 C436:L436 H396:Q396 C407:L407 H367:Q367 C378:L378 C349:L349 H454:Q454 C465:L465">
      <formula1>0</formula1>
      <formula2>120</formula2>
    </dataValidation>
    <dataValidation type="list" allowBlank="1" showInputMessage="1" showErrorMessage="1" sqref="D479 D551 D533 D515 D497">
      <formula1>$BL$5:$BL$7</formula1>
    </dataValidation>
  </dataValidations>
  <pageMargins left="0.25" right="0.25" top="0.75" bottom="0.75" header="0.3" footer="0.3"/>
  <pageSetup paperSize="9" scale="78" fitToHeight="0" orientation="landscape" r:id="rId1"/>
  <headerFooter alignWithMargins="0">
    <oddHeader>&amp;CCambridge Crop Management Datasheet
&amp;F</oddHeader>
    <oddFooter>&amp;C&amp;P</oddFooter>
  </headerFooter>
  <rowBreaks count="22" manualBreakCount="22">
    <brk id="42" max="18" man="1"/>
    <brk id="59" max="16383" man="1"/>
    <brk id="72" max="18" man="1"/>
    <brk id="104" max="16383" man="1"/>
    <brk id="119" max="18" man="1"/>
    <brk id="137" max="18" man="1"/>
    <brk id="161" max="18" man="1"/>
    <brk id="185" max="18" man="1"/>
    <brk id="207" max="18" man="1"/>
    <brk id="229" max="18" man="1"/>
    <brk id="263" max="16383" man="1"/>
    <brk id="304" max="18" man="1"/>
    <brk id="329" max="18" man="1"/>
    <brk id="358" max="18" man="1"/>
    <brk id="387" max="18" man="1"/>
    <brk id="416" max="18" man="1"/>
    <brk id="445" max="18" man="1"/>
    <brk id="474" max="18" man="1"/>
    <brk id="492" max="18" man="1"/>
    <brk id="510" max="18" man="1"/>
    <brk id="528" max="18" man="1"/>
    <brk id="546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PEP12014044</vt:lpstr>
      <vt:lpstr>PEP12014044!Print_Area</vt:lpstr>
    </vt:vector>
  </TitlesOfParts>
  <Company>Cambridge University Farm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Cambridge University Farm</dc:creator>
  <cp:lastModifiedBy>Preston</cp:lastModifiedBy>
  <cp:lastPrinted>2012-07-18T08:30:55Z</cp:lastPrinted>
  <dcterms:created xsi:type="dcterms:W3CDTF">2007-02-26T08:23:56Z</dcterms:created>
  <dcterms:modified xsi:type="dcterms:W3CDTF">2014-10-13T14:28:34Z</dcterms:modified>
</cp:coreProperties>
</file>